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tabRatio="509" activeTab="0"/>
  </bookViews>
  <sheets>
    <sheet name="Sheet1" sheetId="1" r:id="rId1"/>
  </sheets>
  <definedNames>
    <definedName name="_xlnm.Print_Area" localSheetId="0">'Sheet1'!$A$1:$T$185</definedName>
  </definedNames>
  <calcPr fullCalcOnLoad="1"/>
</workbook>
</file>

<file path=xl/sharedStrings.xml><?xml version="1.0" encoding="utf-8"?>
<sst xmlns="http://schemas.openxmlformats.org/spreadsheetml/2006/main" count="316" uniqueCount="214">
  <si>
    <t>必要耐力　精算法</t>
  </si>
  <si>
    <t>２階建て</t>
  </si>
  <si>
    <t>軽い建物</t>
  </si>
  <si>
    <t>重い建物</t>
  </si>
  <si>
    <t>非常に重い建物</t>
  </si>
  <si>
    <t>平屋建て</t>
  </si>
  <si>
    <t>２階建て</t>
  </si>
  <si>
    <t>２階</t>
  </si>
  <si>
    <t>１階</t>
  </si>
  <si>
    <t>Z:令第88条に規定する地震地域係数</t>
  </si>
  <si>
    <t>K1～K2は下記の表による。</t>
  </si>
  <si>
    <t>荷重の影響を反映する係数</t>
  </si>
  <si>
    <t>軽い建物・重い建物</t>
  </si>
  <si>
    <t>Rf1の算定</t>
  </si>
  <si>
    <t>１階の床面積</t>
  </si>
  <si>
    <t>２階の床面積</t>
  </si>
  <si>
    <t>１階床面積</t>
  </si>
  <si>
    <t>２階床面積</t>
  </si>
  <si>
    <t>建物仕様</t>
  </si>
  <si>
    <t>階</t>
  </si>
  <si>
    <t>１階</t>
  </si>
  <si>
    <t>精算法による必要耐力の算出　Qr  (kN)</t>
  </si>
  <si>
    <t>床面積</t>
  </si>
  <si>
    <t>地域係数</t>
  </si>
  <si>
    <t>軟弱地盤割増係数</t>
  </si>
  <si>
    <t>混構造割増係数</t>
  </si>
  <si>
    <t>必要耐力　　(kN)</t>
  </si>
  <si>
    <t>方向</t>
  </si>
  <si>
    <t>領域</t>
  </si>
  <si>
    <t>各階、各方向の強さ</t>
  </si>
  <si>
    <t>２階</t>
  </si>
  <si>
    <t>領域内の壁耐力の合計　(kN)</t>
  </si>
  <si>
    <t>その他の耐震要素の耐力　(kN)</t>
  </si>
  <si>
    <t>必要耐力</t>
  </si>
  <si>
    <t>上部構造の評価</t>
  </si>
  <si>
    <t>強さ</t>
  </si>
  <si>
    <t>配置等による低減係数</t>
  </si>
  <si>
    <t>配置等による</t>
  </si>
  <si>
    <t>劣化度</t>
  </si>
  <si>
    <t>建物保有耐力</t>
  </si>
  <si>
    <t>上部構造評点</t>
  </si>
  <si>
    <t>総合評価</t>
  </si>
  <si>
    <t>上部構造のうち最小の値</t>
  </si>
  <si>
    <r>
      <t>床面積当たりの必要耐力　(kN/m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)</t>
    </r>
  </si>
  <si>
    <t>0.28xZ</t>
  </si>
  <si>
    <t>0.40xZ</t>
  </si>
  <si>
    <t>0.64xZ</t>
  </si>
  <si>
    <t>0.4+0.6Rf1</t>
  </si>
  <si>
    <t>0.53+0.47Rf1</t>
  </si>
  <si>
    <t>1.06+0.15/Rf1</t>
  </si>
  <si>
    <t>Rf1 =</t>
  </si>
  <si>
    <t>≧　0.1</t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</si>
  <si>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</si>
  <si>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2</t>
    </r>
  </si>
  <si>
    <t>Rf1=</t>
  </si>
  <si>
    <t xml:space="preserve"> /</t>
  </si>
  <si>
    <t xml:space="preserve">  =</t>
  </si>
  <si>
    <t xml:space="preserve"> +</t>
  </si>
  <si>
    <t>x</t>
  </si>
  <si>
    <r>
      <t>床面積当たりの必要耐力　Qy  (kN/m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)</t>
    </r>
  </si>
  <si>
    <t>x</t>
  </si>
  <si>
    <t xml:space="preserve">  =</t>
  </si>
  <si>
    <t>A :</t>
  </si>
  <si>
    <r>
      <t>(m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)</t>
    </r>
  </si>
  <si>
    <t>Qy :</t>
  </si>
  <si>
    <r>
      <t>床面積当たりの必要耐力　  (kN/m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)</t>
    </r>
  </si>
  <si>
    <t>Qs :</t>
  </si>
  <si>
    <r>
      <t>積雪用必要耐力　  (kN/m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)</t>
    </r>
  </si>
  <si>
    <t>Z :</t>
  </si>
  <si>
    <t>α :</t>
  </si>
  <si>
    <t>β :</t>
  </si>
  <si>
    <t>γ :</t>
  </si>
  <si>
    <r>
      <t>Qr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>:</t>
    </r>
  </si>
  <si>
    <t>A</t>
  </si>
  <si>
    <t>Qy</t>
  </si>
  <si>
    <t>Qs</t>
  </si>
  <si>
    <t>Z</t>
  </si>
  <si>
    <t>α</t>
  </si>
  <si>
    <t xml:space="preserve">β </t>
  </si>
  <si>
    <t>γ</t>
  </si>
  <si>
    <r>
      <t>Qr</t>
    </r>
    <r>
      <rPr>
        <vertAlign val="subscript"/>
        <sz val="11"/>
        <rFont val="ＭＳ Ｐ明朝"/>
        <family val="1"/>
      </rPr>
      <t>1</t>
    </r>
  </si>
  <si>
    <t>X</t>
  </si>
  <si>
    <t>Y</t>
  </si>
  <si>
    <t>X</t>
  </si>
  <si>
    <t>+</t>
  </si>
  <si>
    <t xml:space="preserve"> =</t>
  </si>
  <si>
    <t>Y</t>
  </si>
  <si>
    <t>+</t>
  </si>
  <si>
    <t xml:space="preserve"> =</t>
  </si>
  <si>
    <t>2、</t>
  </si>
  <si>
    <t>1、</t>
  </si>
  <si>
    <t>3、</t>
  </si>
  <si>
    <t>4、</t>
  </si>
  <si>
    <t>5、</t>
  </si>
  <si>
    <t>6、</t>
  </si>
  <si>
    <t>7、</t>
  </si>
  <si>
    <t>8、</t>
  </si>
  <si>
    <t>A、</t>
  </si>
  <si>
    <t>B、</t>
  </si>
  <si>
    <t>短辺長さ</t>
  </si>
  <si>
    <t>2階</t>
  </si>
  <si>
    <t>1階</t>
  </si>
  <si>
    <t>m</t>
  </si>
  <si>
    <t>短辺長さによる必要耐力の形状割増係数</t>
  </si>
  <si>
    <t>4.0m未満　　1.30　　4m以上6m未満　1.15　　6m以上　　1.00</t>
  </si>
  <si>
    <t>Y</t>
  </si>
  <si>
    <t>a</t>
  </si>
  <si>
    <t>b</t>
  </si>
  <si>
    <t>ロ</t>
  </si>
  <si>
    <t xml:space="preserve">b、　壁の強さの算出 </t>
  </si>
  <si>
    <t>X</t>
  </si>
  <si>
    <t>Y</t>
  </si>
  <si>
    <t>Σ</t>
  </si>
  <si>
    <t>イ</t>
  </si>
  <si>
    <t>木造</t>
  </si>
  <si>
    <t>木造のみ　　1.0　　1F鉄骨造、RC造+2F木造　　1.2　　　</t>
  </si>
  <si>
    <t>対象建物</t>
  </si>
  <si>
    <t>c、領域の階数</t>
  </si>
  <si>
    <t>　　　低減係数</t>
  </si>
  <si>
    <t>d、劣化度による</t>
  </si>
  <si>
    <t>1階鉄骨造+2階木造</t>
  </si>
  <si>
    <t>1階RC造+2階木造</t>
  </si>
  <si>
    <t>・・・・・・・・</t>
  </si>
  <si>
    <t>・・・・・・・・</t>
  </si>
  <si>
    <t>　</t>
  </si>
  <si>
    <t>領域部分が平屋の場合は領域の階数を１にして下さい。</t>
  </si>
  <si>
    <t>２階の床面積が１階床面積の７０%以下の場合は</t>
  </si>
  <si>
    <t xml:space="preserve"> </t>
  </si>
  <si>
    <t>中</t>
  </si>
  <si>
    <t>平屋</t>
  </si>
  <si>
    <t>x (</t>
  </si>
  <si>
    <t>+</t>
  </si>
  <si>
    <t>) x</t>
  </si>
  <si>
    <r>
      <t>Qr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(kN)</t>
    </r>
  </si>
  <si>
    <t>m</t>
  </si>
  <si>
    <t>屋根の種別</t>
  </si>
  <si>
    <t>　</t>
  </si>
  <si>
    <t>床仕様</t>
  </si>
  <si>
    <t>Ⅰ</t>
  </si>
  <si>
    <t>Ⅱ</t>
  </si>
  <si>
    <t>Ⅲ</t>
  </si>
  <si>
    <t>　　　　　診断項目</t>
  </si>
  <si>
    <t>床倍率</t>
  </si>
  <si>
    <t>　　　火打ち＋荒板</t>
  </si>
  <si>
    <t>　　　火打ちなし</t>
  </si>
  <si>
    <t>　　　合板</t>
  </si>
  <si>
    <t>４m以上の吹き抜けがある場合には、床仕様を１段階下げる。</t>
  </si>
  <si>
    <t>各階の床面積を入力して下さい。</t>
  </si>
  <si>
    <t>各階の短辺の長さを入力して下さい。</t>
  </si>
  <si>
    <t>一般地域は１を多雪地域は２を入力して下さい。</t>
  </si>
  <si>
    <t>領域の床面積を入力して下さい。</t>
  </si>
  <si>
    <t>WEEの計算結果より領域内の壁耐力の合計を１階から入力して下さい。</t>
  </si>
  <si>
    <t>領域部分に２階が乗っている場合は領域の階数を２にして下さい。</t>
  </si>
  <si>
    <t>劣化度を入力して下さい。</t>
  </si>
  <si>
    <t>多雪地域の場合は積雪深をmで入力して下さい。</t>
  </si>
  <si>
    <t>清算法により計算して下さい。</t>
  </si>
  <si>
    <t>赤い枠の部分にWEEの計算結果を入力して下さい。</t>
  </si>
  <si>
    <t>建物仕様を入力して下さい。</t>
  </si>
  <si>
    <t>屋根の種別を入力して下さい。</t>
  </si>
  <si>
    <t>地盤割増係数</t>
  </si>
  <si>
    <t>著しく軟弱な地盤の場合には地盤割増係数を１．５としてください。</t>
  </si>
  <si>
    <t>雪下ろしの状況に応じて積雪深を１mまで低減できます。</t>
  </si>
  <si>
    <t>　　　　積雪深</t>
  </si>
  <si>
    <t>配置による低減係数はＷＥＥの計算結果と異なります。</t>
  </si>
  <si>
    <t>1階から入力</t>
  </si>
  <si>
    <t>混構造の場合は１階の領域毎の床面積及び壁耐力は０として下さい。</t>
  </si>
  <si>
    <t>　　一般地域１と多雪地域２</t>
  </si>
  <si>
    <t>WEE一連計算よりの入力データ</t>
  </si>
  <si>
    <t>○ ○　邸　</t>
  </si>
  <si>
    <t>1.3+0.07/Rf1</t>
  </si>
  <si>
    <t>QKfl1=</t>
  </si>
  <si>
    <t>QKfl2=</t>
  </si>
  <si>
    <t>1.0以上</t>
  </si>
  <si>
    <t>0.5～1.0</t>
  </si>
  <si>
    <t>0.5未満</t>
  </si>
  <si>
    <t>表3.7 床仕様の分類</t>
  </si>
  <si>
    <t>2階建の1階</t>
  </si>
  <si>
    <t>QKfl1</t>
  </si>
  <si>
    <t>QKfl2</t>
  </si>
  <si>
    <t>0.28xQKfl2xZ</t>
  </si>
  <si>
    <t>0.72xQKfl1xZ</t>
  </si>
  <si>
    <t>0.40xQKfl2xZ</t>
  </si>
  <si>
    <t>0.92xQKfl1xZ</t>
  </si>
  <si>
    <t>0.64xQKfl2xZ</t>
  </si>
  <si>
    <t>1.22xQflK1xZ</t>
  </si>
  <si>
    <t>Qw :</t>
  </si>
  <si>
    <r>
      <t>Qw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:</t>
    </r>
  </si>
  <si>
    <r>
      <t>Qe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>:</t>
    </r>
  </si>
  <si>
    <r>
      <t>Qw</t>
    </r>
    <r>
      <rPr>
        <vertAlign val="subscript"/>
        <sz val="11"/>
        <rFont val="ＭＳ Ｐ明朝"/>
        <family val="1"/>
      </rPr>
      <t>1</t>
    </r>
  </si>
  <si>
    <r>
      <t>Qe</t>
    </r>
    <r>
      <rPr>
        <vertAlign val="subscript"/>
        <sz val="11"/>
        <rFont val="ＭＳ Ｐ明朝"/>
        <family val="1"/>
      </rPr>
      <t>1</t>
    </r>
  </si>
  <si>
    <t>Qw</t>
  </si>
  <si>
    <t>dK : 劣化度</t>
  </si>
  <si>
    <r>
      <t>Qu</t>
    </r>
    <r>
      <rPr>
        <vertAlign val="subscript"/>
        <sz val="11"/>
        <rFont val="ＭＳ Ｐ明朝"/>
        <family val="1"/>
      </rPr>
      <t>1</t>
    </r>
  </si>
  <si>
    <t>dK :</t>
  </si>
  <si>
    <t>eKfl :</t>
  </si>
  <si>
    <t>eKfl</t>
  </si>
  <si>
    <r>
      <t>Qu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(kN)</t>
    </r>
  </si>
  <si>
    <t>低減係数　eKfl</t>
  </si>
  <si>
    <t>dK</t>
  </si>
  <si>
    <r>
      <t>edQu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=Qu</t>
    </r>
    <r>
      <rPr>
        <vertAlign val="subscript"/>
        <sz val="11"/>
        <rFont val="ＭＳ Ｐ明朝"/>
        <family val="1"/>
      </rPr>
      <t>1*</t>
    </r>
    <r>
      <rPr>
        <sz val="11"/>
        <rFont val="ＭＳ Ｐ明朝"/>
        <family val="1"/>
      </rPr>
      <t>eKfl*dK</t>
    </r>
  </si>
  <si>
    <r>
      <t>edQu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/Qr</t>
    </r>
    <r>
      <rPr>
        <vertAlign val="subscript"/>
        <sz val="11"/>
        <rFont val="ＭＳ Ｐ明朝"/>
        <family val="1"/>
      </rPr>
      <t>1</t>
    </r>
  </si>
  <si>
    <t>Qe</t>
  </si>
  <si>
    <t>Qe ：</t>
  </si>
  <si>
    <t>耐力要素の配置等による低減係数　eKfl</t>
  </si>
  <si>
    <t>Wee2012年度版対応の精算法</t>
  </si>
  <si>
    <t>注　 ：　eKflの値は、別途  計算ソフトを使用して ekfl を算出する。</t>
  </si>
  <si>
    <t xml:space="preserve">       偏心計算用重量　2階と1階平屋部分 kN/㎡</t>
  </si>
  <si>
    <t xml:space="preserve">       偏心計算用重量　2階が載る1階部分 kN/㎡</t>
  </si>
  <si>
    <t>Ai=</t>
  </si>
  <si>
    <t>1,2階共階高3ｍと仮定すると一次固有周期T=h×0.03=0.18となる。</t>
  </si>
  <si>
    <t>配置による低減係数eKflは偏心率を計算して2012改訂版の解表3.6の式により求めて入力してください。</t>
  </si>
  <si>
    <t>領域毎の必要耐力の算出　（不要）</t>
  </si>
  <si>
    <r>
      <t>a、　</t>
    </r>
    <r>
      <rPr>
        <sz val="10"/>
        <rFont val="ＭＳ Ｐ明朝"/>
        <family val="1"/>
      </rPr>
      <t>領域毎の必要耐力の算出（不要）</t>
    </r>
    <r>
      <rPr>
        <sz val="11"/>
        <rFont val="ＭＳ Ｐ明朝"/>
        <family val="1"/>
      </rPr>
      <t xml:space="preserve"> </t>
    </r>
  </si>
  <si>
    <t>[29.0]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</si>
</sst>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_ "/>
    <numFmt numFmtId="179" formatCode="0.00_ "/>
    <numFmt numFmtId="180" formatCode="0.000_);[Red]\(0.000\)"/>
    <numFmt numFmtId="181" formatCode="0_ "/>
    <numFmt numFmtId="182" formatCode="0_);\(0\)"/>
    <numFmt numFmtId="183" formatCode="0.00_);[Red]\(0.00\)"/>
    <numFmt numFmtId="184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vertAlign val="superscript"/>
      <sz val="11"/>
      <name val="ＭＳ Ｐ明朝"/>
      <family val="1"/>
    </font>
    <font>
      <sz val="11"/>
      <color indexed="12"/>
      <name val="ＭＳ Ｐ明朝"/>
      <family val="1"/>
    </font>
    <font>
      <vertAlign val="subscript"/>
      <sz val="11"/>
      <name val="ＭＳ Ｐ明朝"/>
      <family val="1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8"/>
      <name val="ＭＳ Ｐ明朝"/>
      <family val="1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1"/>
      <color rgb="FF00B05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ck">
        <color rgb="FF00B0F0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 style="thick">
        <color rgb="FF00B0F0"/>
      </right>
      <top style="thick">
        <color rgb="FF00B0F0"/>
      </top>
      <bottom>
        <color indexed="63"/>
      </bottom>
    </border>
    <border>
      <left style="thick">
        <color rgb="FF00B0F0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 style="thick">
        <color rgb="FF00B0F0"/>
      </right>
      <top>
        <color indexed="63"/>
      </top>
      <bottom style="thick">
        <color rgb="FF00B0F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79" fontId="2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left"/>
    </xf>
    <xf numFmtId="179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0" xfId="0" applyFont="1" applyAlignment="1">
      <alignment vertical="justify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Border="1" applyAlignment="1">
      <alignment/>
    </xf>
    <xf numFmtId="0" fontId="10" fillId="0" borderId="18" xfId="0" applyFont="1" applyBorder="1" applyAlignment="1">
      <alignment horizontal="right"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1" fillId="0" borderId="17" xfId="0" applyFont="1" applyBorder="1" applyAlignment="1">
      <alignment horizontal="center"/>
    </xf>
    <xf numFmtId="180" fontId="11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" fillId="0" borderId="24" xfId="0" applyFont="1" applyBorder="1" applyAlignment="1">
      <alignment horizontal="left"/>
    </xf>
    <xf numFmtId="179" fontId="2" fillId="0" borderId="13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179" fontId="2" fillId="0" borderId="23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179" fontId="2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79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vertical="justify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32" xfId="0" applyNumberFormat="1" applyBorder="1" applyAlignment="1">
      <alignment horizontal="center"/>
    </xf>
    <xf numFmtId="179" fontId="0" fillId="0" borderId="31" xfId="0" applyNumberFormat="1" applyBorder="1" applyAlignment="1">
      <alignment horizontal="center"/>
    </xf>
    <xf numFmtId="179" fontId="0" fillId="0" borderId="3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79" fontId="0" fillId="0" borderId="26" xfId="0" applyNumberFormat="1" applyBorder="1" applyAlignment="1">
      <alignment horizontal="center"/>
    </xf>
    <xf numFmtId="179" fontId="0" fillId="0" borderId="34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44" xfId="0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183" fontId="2" fillId="0" borderId="13" xfId="0" applyNumberFormat="1" applyFont="1" applyBorder="1" applyAlignment="1">
      <alignment horizontal="center"/>
    </xf>
    <xf numFmtId="184" fontId="2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7" fillId="0" borderId="17" xfId="0" applyFont="1" applyBorder="1" applyAlignment="1" applyProtection="1">
      <alignment horizontal="center"/>
      <protection locked="0"/>
    </xf>
    <xf numFmtId="183" fontId="7" fillId="0" borderId="17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84" fontId="7" fillId="0" borderId="17" xfId="0" applyNumberFormat="1" applyFont="1" applyBorder="1" applyAlignment="1" applyProtection="1">
      <alignment horizontal="center"/>
      <protection locked="0"/>
    </xf>
    <xf numFmtId="178" fontId="7" fillId="0" borderId="17" xfId="0" applyNumberFormat="1" applyFont="1" applyBorder="1" applyAlignment="1" applyProtection="1">
      <alignment horizontal="center"/>
      <protection locked="0"/>
    </xf>
    <xf numFmtId="179" fontId="7" fillId="0" borderId="1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183" fontId="7" fillId="0" borderId="17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183" fontId="0" fillId="0" borderId="48" xfId="0" applyNumberFormat="1" applyBorder="1" applyAlignment="1">
      <alignment horizontal="center"/>
    </xf>
    <xf numFmtId="183" fontId="0" fillId="0" borderId="13" xfId="0" applyNumberFormat="1" applyBorder="1" applyAlignment="1">
      <alignment horizontal="center"/>
    </xf>
    <xf numFmtId="183" fontId="0" fillId="0" borderId="31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183" fontId="0" fillId="0" borderId="49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0" fillId="0" borderId="3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179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0" fillId="0" borderId="0" xfId="0" applyFont="1" applyAlignment="1">
      <alignment/>
    </xf>
    <xf numFmtId="0" fontId="2" fillId="0" borderId="56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179" fontId="51" fillId="0" borderId="57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5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9" fontId="2" fillId="0" borderId="56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5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24" xfId="0" applyBorder="1" applyAlignment="1">
      <alignment/>
    </xf>
    <xf numFmtId="179" fontId="2" fillId="0" borderId="14" xfId="0" applyNumberFormat="1" applyFont="1" applyBorder="1" applyAlignment="1" applyProtection="1">
      <alignment/>
      <protection/>
    </xf>
    <xf numFmtId="179" fontId="2" fillId="0" borderId="24" xfId="0" applyNumberFormat="1" applyFont="1" applyBorder="1" applyAlignment="1" applyProtection="1">
      <alignment/>
      <protection/>
    </xf>
    <xf numFmtId="179" fontId="2" fillId="0" borderId="14" xfId="0" applyNumberFormat="1" applyFont="1" applyBorder="1" applyAlignment="1">
      <alignment/>
    </xf>
    <xf numFmtId="179" fontId="2" fillId="0" borderId="24" xfId="0" applyNumberFormat="1" applyFont="1" applyBorder="1" applyAlignment="1">
      <alignment/>
    </xf>
    <xf numFmtId="179" fontId="2" fillId="0" borderId="24" xfId="0" applyNumberFormat="1" applyFont="1" applyBorder="1" applyAlignment="1">
      <alignment horizontal="left"/>
    </xf>
    <xf numFmtId="0" fontId="0" fillId="0" borderId="26" xfId="0" applyBorder="1" applyAlignment="1">
      <alignment/>
    </xf>
    <xf numFmtId="179" fontId="2" fillId="0" borderId="26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79" fontId="2" fillId="0" borderId="56" xfId="0" applyNumberFormat="1" applyFont="1" applyFill="1" applyBorder="1" applyAlignment="1">
      <alignment horizontal="left"/>
    </xf>
    <xf numFmtId="179" fontId="2" fillId="0" borderId="15" xfId="0" applyNumberFormat="1" applyFont="1" applyBorder="1" applyAlignment="1" applyProtection="1">
      <alignment/>
      <protection/>
    </xf>
    <xf numFmtId="179" fontId="2" fillId="0" borderId="23" xfId="0" applyNumberFormat="1" applyFont="1" applyBorder="1" applyAlignment="1" applyProtection="1">
      <alignment/>
      <protection/>
    </xf>
    <xf numFmtId="179" fontId="2" fillId="0" borderId="15" xfId="0" applyNumberFormat="1" applyFont="1" applyBorder="1" applyAlignment="1">
      <alignment/>
    </xf>
    <xf numFmtId="179" fontId="2" fillId="0" borderId="23" xfId="0" applyNumberFormat="1" applyFont="1" applyBorder="1" applyAlignment="1">
      <alignment/>
    </xf>
    <xf numFmtId="179" fontId="2" fillId="0" borderId="23" xfId="0" applyNumberFormat="1" applyFont="1" applyBorder="1" applyAlignment="1">
      <alignment horizontal="left"/>
    </xf>
    <xf numFmtId="179" fontId="2" fillId="0" borderId="16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9" fontId="2" fillId="0" borderId="25" xfId="0" applyNumberFormat="1" applyFont="1" applyFill="1" applyBorder="1" applyAlignment="1">
      <alignment horizontal="left"/>
    </xf>
    <xf numFmtId="0" fontId="2" fillId="0" borderId="14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56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183" fontId="7" fillId="0" borderId="62" xfId="0" applyNumberFormat="1" applyFont="1" applyBorder="1" applyAlignment="1" applyProtection="1">
      <alignment horizontal="center" vertical="center"/>
      <protection locked="0"/>
    </xf>
    <xf numFmtId="183" fontId="7" fillId="0" borderId="63" xfId="0" applyNumberFormat="1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79" fontId="2" fillId="0" borderId="11" xfId="0" applyNumberFormat="1" applyFont="1" applyBorder="1" applyAlignment="1">
      <alignment/>
    </xf>
    <xf numFmtId="17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3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00390625" defaultRowHeight="13.5"/>
  <cols>
    <col min="1" max="1" width="2.625" style="0" customWidth="1"/>
    <col min="2" max="2" width="6.625" style="0" customWidth="1"/>
    <col min="3" max="4" width="4.625" style="0" customWidth="1"/>
    <col min="5" max="5" width="8.625" style="0" customWidth="1"/>
    <col min="6" max="6" width="4.625" style="0" customWidth="1"/>
    <col min="7" max="7" width="8.625" style="0" customWidth="1"/>
    <col min="8" max="8" width="4.625" style="0" customWidth="1"/>
    <col min="9" max="9" width="7.625" style="0" customWidth="1"/>
    <col min="10" max="10" width="3.625" style="0" customWidth="1"/>
    <col min="11" max="11" width="7.625" style="0" customWidth="1"/>
    <col min="12" max="12" width="3.625" style="0" customWidth="1"/>
    <col min="13" max="13" width="7.625" style="0" customWidth="1"/>
    <col min="14" max="14" width="3.625" style="0" customWidth="1"/>
    <col min="15" max="15" width="6.625" style="0" customWidth="1"/>
    <col min="16" max="16" width="4.625" style="0" customWidth="1"/>
    <col min="17" max="17" width="5.625" style="0" customWidth="1"/>
    <col min="18" max="18" width="3.625" style="0" customWidth="1"/>
    <col min="20" max="21" width="2.625" style="0" customWidth="1"/>
    <col min="22" max="27" width="10.625" style="0" customWidth="1"/>
    <col min="28" max="28" width="11.25390625" style="0" customWidth="1"/>
    <col min="29" max="29" width="5.625" style="0" customWidth="1"/>
  </cols>
  <sheetData>
    <row r="1" spans="1:19" ht="15.75" customHeight="1" thickTop="1">
      <c r="A1" s="1"/>
      <c r="B1" s="1"/>
      <c r="C1" s="1"/>
      <c r="D1" s="1"/>
      <c r="E1" s="1"/>
      <c r="F1" s="1"/>
      <c r="G1" s="1"/>
      <c r="H1" s="1"/>
      <c r="I1" s="210" t="s">
        <v>204</v>
      </c>
      <c r="J1" s="211"/>
      <c r="K1" s="211"/>
      <c r="L1" s="211"/>
      <c r="M1" s="211"/>
      <c r="N1" s="211"/>
      <c r="O1" s="212"/>
      <c r="P1" s="1"/>
      <c r="Q1" s="1"/>
      <c r="R1" s="1"/>
      <c r="S1" s="1"/>
    </row>
    <row r="2" spans="1:19" ht="19.5" customHeight="1" thickBot="1">
      <c r="A2" s="1"/>
      <c r="B2" s="2" t="s">
        <v>0</v>
      </c>
      <c r="C2" s="2"/>
      <c r="D2" s="2"/>
      <c r="E2" s="2"/>
      <c r="F2" s="2" t="s">
        <v>1</v>
      </c>
      <c r="G2" s="2"/>
      <c r="H2" s="2"/>
      <c r="I2" s="213"/>
      <c r="J2" s="214"/>
      <c r="K2" s="214"/>
      <c r="L2" s="214"/>
      <c r="M2" s="214"/>
      <c r="N2" s="214"/>
      <c r="O2" s="215"/>
      <c r="P2" s="1" t="s">
        <v>213</v>
      </c>
      <c r="Q2" s="1"/>
      <c r="R2" s="1"/>
      <c r="S2" s="1"/>
    </row>
    <row r="3" spans="1:19" ht="15.75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2" ht="15.75" customHeight="1">
      <c r="A4" s="1" t="s">
        <v>97</v>
      </c>
      <c r="B4" s="1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V4" s="41" t="s">
        <v>126</v>
      </c>
    </row>
    <row r="5" spans="1:22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V5" s="41" t="s">
        <v>155</v>
      </c>
    </row>
    <row r="6" spans="1:19" ht="15.75" customHeight="1">
      <c r="A6" s="1"/>
      <c r="B6" s="221" t="s">
        <v>116</v>
      </c>
      <c r="C6" s="222"/>
      <c r="D6" s="222"/>
      <c r="E6" s="223"/>
      <c r="F6" s="3"/>
      <c r="G6" s="4" t="s">
        <v>2</v>
      </c>
      <c r="H6" s="4"/>
      <c r="I6" s="221" t="s">
        <v>3</v>
      </c>
      <c r="J6" s="222"/>
      <c r="K6" s="222"/>
      <c r="L6" s="223"/>
      <c r="M6" s="216" t="s">
        <v>4</v>
      </c>
      <c r="N6" s="217"/>
      <c r="O6" s="217"/>
      <c r="P6" s="218"/>
      <c r="Q6" s="1"/>
      <c r="R6" s="1"/>
      <c r="S6" s="1"/>
    </row>
    <row r="7" spans="1:19" ht="15.75" customHeight="1">
      <c r="A7" s="1"/>
      <c r="B7" s="221" t="s">
        <v>5</v>
      </c>
      <c r="C7" s="239"/>
      <c r="D7" s="239"/>
      <c r="E7" s="230"/>
      <c r="F7" s="221" t="s">
        <v>44</v>
      </c>
      <c r="G7" s="222"/>
      <c r="H7" s="223"/>
      <c r="I7" s="221" t="s">
        <v>45</v>
      </c>
      <c r="J7" s="222"/>
      <c r="K7" s="222"/>
      <c r="L7" s="223"/>
      <c r="M7" s="216" t="s">
        <v>46</v>
      </c>
      <c r="N7" s="217"/>
      <c r="O7" s="217"/>
      <c r="P7" s="218"/>
      <c r="Q7" s="1"/>
      <c r="R7" s="1"/>
      <c r="S7" s="1"/>
    </row>
    <row r="8" spans="1:22" ht="15.75" customHeight="1">
      <c r="A8" s="1"/>
      <c r="B8" s="244" t="s">
        <v>6</v>
      </c>
      <c r="C8" s="245"/>
      <c r="D8" s="5"/>
      <c r="E8" s="6" t="s">
        <v>7</v>
      </c>
      <c r="F8" s="221" t="s">
        <v>179</v>
      </c>
      <c r="G8" s="222"/>
      <c r="H8" s="223"/>
      <c r="I8" s="221" t="s">
        <v>181</v>
      </c>
      <c r="J8" s="222"/>
      <c r="K8" s="222"/>
      <c r="L8" s="223"/>
      <c r="M8" s="216" t="s">
        <v>183</v>
      </c>
      <c r="N8" s="217"/>
      <c r="O8" s="217"/>
      <c r="P8" s="218"/>
      <c r="Q8" s="1"/>
      <c r="R8" s="1"/>
      <c r="S8" s="1"/>
      <c r="V8" s="41" t="s">
        <v>156</v>
      </c>
    </row>
    <row r="9" spans="1:19" ht="15.75" customHeight="1">
      <c r="A9" s="1"/>
      <c r="B9" s="246"/>
      <c r="C9" s="247"/>
      <c r="D9" s="5"/>
      <c r="E9" s="6" t="s">
        <v>8</v>
      </c>
      <c r="F9" s="221" t="s">
        <v>180</v>
      </c>
      <c r="G9" s="222"/>
      <c r="H9" s="223"/>
      <c r="I9" s="221" t="s">
        <v>182</v>
      </c>
      <c r="J9" s="222"/>
      <c r="K9" s="222"/>
      <c r="L9" s="223"/>
      <c r="M9" s="216" t="s">
        <v>184</v>
      </c>
      <c r="N9" s="217"/>
      <c r="O9" s="217"/>
      <c r="P9" s="218"/>
      <c r="Q9" s="1"/>
      <c r="R9" s="1"/>
      <c r="S9" s="1"/>
    </row>
    <row r="10" spans="1:19" ht="15.75" customHeight="1">
      <c r="A10" s="1"/>
      <c r="B10" s="1" t="s">
        <v>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customHeight="1">
      <c r="A11" s="1"/>
      <c r="B11" s="1" t="s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2" ht="15.75" customHeight="1">
      <c r="A13" s="1" t="s">
        <v>98</v>
      </c>
      <c r="B13" s="1" t="s">
        <v>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V13" s="41" t="s">
        <v>157</v>
      </c>
    </row>
    <row r="14" spans="1:25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V14" s="41" t="s">
        <v>114</v>
      </c>
      <c r="W14" s="41"/>
      <c r="X14" s="36" t="s">
        <v>122</v>
      </c>
      <c r="Y14" s="90">
        <v>1</v>
      </c>
    </row>
    <row r="15" spans="1:31" ht="15.75" customHeight="1">
      <c r="A15" s="1"/>
      <c r="B15" s="7"/>
      <c r="C15" s="8"/>
      <c r="D15" s="9"/>
      <c r="E15" s="3" t="s">
        <v>2</v>
      </c>
      <c r="F15" s="17">
        <v>1</v>
      </c>
      <c r="G15" s="4" t="s">
        <v>3</v>
      </c>
      <c r="H15" s="17">
        <v>2</v>
      </c>
      <c r="I15" s="221" t="s">
        <v>4</v>
      </c>
      <c r="J15" s="216"/>
      <c r="K15" s="216"/>
      <c r="L15" s="17">
        <v>3</v>
      </c>
      <c r="M15" s="1"/>
      <c r="N15" s="1"/>
      <c r="O15" s="1"/>
      <c r="P15" s="1"/>
      <c r="Q15" s="1"/>
      <c r="R15" s="1"/>
      <c r="S15" s="1"/>
      <c r="V15" s="41" t="s">
        <v>120</v>
      </c>
      <c r="W15" s="41"/>
      <c r="X15" s="36" t="s">
        <v>123</v>
      </c>
      <c r="Y15" s="90">
        <v>2</v>
      </c>
      <c r="AB15" s="47"/>
      <c r="AC15" s="46"/>
      <c r="AD15" s="36"/>
      <c r="AE15" s="45"/>
    </row>
    <row r="16" spans="1:31" ht="15.75" customHeight="1">
      <c r="A16" s="1"/>
      <c r="B16" s="221" t="s">
        <v>177</v>
      </c>
      <c r="C16" s="216"/>
      <c r="D16" s="230"/>
      <c r="E16" s="221" t="s">
        <v>47</v>
      </c>
      <c r="F16" s="216"/>
      <c r="G16" s="216"/>
      <c r="H16" s="230"/>
      <c r="I16" s="216" t="s">
        <v>48</v>
      </c>
      <c r="J16" s="216"/>
      <c r="K16" s="216"/>
      <c r="L16" s="230"/>
      <c r="M16" s="1"/>
      <c r="N16" s="1"/>
      <c r="O16" s="1"/>
      <c r="P16" s="1"/>
      <c r="Q16" s="1"/>
      <c r="R16" s="1"/>
      <c r="S16" s="1"/>
      <c r="V16" s="41" t="s">
        <v>121</v>
      </c>
      <c r="W16" s="41"/>
      <c r="X16" s="36" t="s">
        <v>123</v>
      </c>
      <c r="Y16" s="90">
        <v>2</v>
      </c>
      <c r="AB16" s="47"/>
      <c r="AC16" s="46"/>
      <c r="AD16" s="36"/>
      <c r="AE16" s="45"/>
    </row>
    <row r="17" spans="1:31" ht="15.75" customHeight="1">
      <c r="A17" s="1"/>
      <c r="B17" s="221" t="s">
        <v>178</v>
      </c>
      <c r="C17" s="216"/>
      <c r="D17" s="230"/>
      <c r="E17" s="221" t="s">
        <v>169</v>
      </c>
      <c r="F17" s="216"/>
      <c r="G17" s="216"/>
      <c r="H17" s="230"/>
      <c r="I17" s="216" t="s">
        <v>49</v>
      </c>
      <c r="J17" s="216"/>
      <c r="K17" s="216"/>
      <c r="L17" s="230"/>
      <c r="M17" s="1"/>
      <c r="N17" s="1"/>
      <c r="O17" s="1"/>
      <c r="P17" s="1"/>
      <c r="Q17" s="1"/>
      <c r="R17" s="1"/>
      <c r="S17" s="1"/>
      <c r="V17" s="47"/>
      <c r="W17" s="46"/>
      <c r="X17" s="36"/>
      <c r="Y17" s="90"/>
      <c r="AB17" s="47"/>
      <c r="AC17" s="46"/>
      <c r="AD17" s="36"/>
      <c r="AE17" s="45"/>
    </row>
    <row r="18" spans="1:25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 t="s">
        <v>127</v>
      </c>
      <c r="O18" s="1"/>
      <c r="P18" s="1"/>
      <c r="Q18" s="1"/>
      <c r="R18" s="1"/>
      <c r="S18" s="1"/>
      <c r="Y18" s="91"/>
    </row>
    <row r="19" spans="1:25" ht="15.75" customHeight="1">
      <c r="A19" s="1"/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1" t="s">
        <v>127</v>
      </c>
      <c r="O19" s="1"/>
      <c r="P19" s="1"/>
      <c r="Q19" s="1"/>
      <c r="R19" s="1"/>
      <c r="S19" s="1"/>
      <c r="V19" s="41" t="s">
        <v>158</v>
      </c>
      <c r="Y19" s="91"/>
    </row>
    <row r="20" spans="1:25" ht="15.75" customHeight="1">
      <c r="A20" s="1"/>
      <c r="B20" s="240" t="s">
        <v>50</v>
      </c>
      <c r="C20" s="10"/>
      <c r="D20" s="10"/>
      <c r="E20" s="243" t="s">
        <v>15</v>
      </c>
      <c r="F20" s="243"/>
      <c r="G20" s="243"/>
      <c r="H20" s="11"/>
      <c r="I20" s="240" t="s">
        <v>51</v>
      </c>
      <c r="J20" s="10"/>
      <c r="K20" s="1"/>
      <c r="L20" s="1"/>
      <c r="M20" s="1"/>
      <c r="N20" s="1" t="s">
        <v>127</v>
      </c>
      <c r="O20" s="1"/>
      <c r="P20" s="1"/>
      <c r="Q20" s="1"/>
      <c r="R20" s="1"/>
      <c r="S20" s="1"/>
      <c r="V20" s="47" t="s">
        <v>2</v>
      </c>
      <c r="W20" s="46"/>
      <c r="X20" s="36" t="s">
        <v>122</v>
      </c>
      <c r="Y20" s="90">
        <v>1</v>
      </c>
    </row>
    <row r="21" spans="1:25" ht="15.75" customHeight="1">
      <c r="A21" s="1"/>
      <c r="B21" s="240"/>
      <c r="C21" s="10"/>
      <c r="D21" s="10"/>
      <c r="E21" s="239" t="s">
        <v>14</v>
      </c>
      <c r="F21" s="239"/>
      <c r="G21" s="239"/>
      <c r="H21" s="12"/>
      <c r="I21" s="240"/>
      <c r="J21" s="10"/>
      <c r="K21" s="1"/>
      <c r="L21" s="1"/>
      <c r="M21" s="1"/>
      <c r="N21" s="1"/>
      <c r="O21" s="1"/>
      <c r="P21" s="1"/>
      <c r="Q21" s="1"/>
      <c r="R21" s="1"/>
      <c r="S21" s="1"/>
      <c r="V21" s="47" t="s">
        <v>3</v>
      </c>
      <c r="W21" s="46"/>
      <c r="X21" s="36" t="s">
        <v>122</v>
      </c>
      <c r="Y21" s="90">
        <v>2</v>
      </c>
    </row>
    <row r="22" spans="1:25" ht="15.75" customHeight="1">
      <c r="A22" s="1"/>
      <c r="B22" s="10"/>
      <c r="C22" s="10"/>
      <c r="D22" s="10"/>
      <c r="E22" s="12"/>
      <c r="F22" s="12"/>
      <c r="G22" s="12"/>
      <c r="H22" s="12"/>
      <c r="I22" s="10"/>
      <c r="J22" s="10"/>
      <c r="K22" s="1"/>
      <c r="L22" s="1"/>
      <c r="M22" s="1"/>
      <c r="N22" s="1"/>
      <c r="O22" s="1"/>
      <c r="P22" s="1"/>
      <c r="Q22" s="1"/>
      <c r="R22" s="1"/>
      <c r="S22" s="1"/>
      <c r="V22" s="47" t="s">
        <v>4</v>
      </c>
      <c r="W22" s="46"/>
      <c r="X22" s="36" t="s">
        <v>122</v>
      </c>
      <c r="Y22" s="90">
        <v>3</v>
      </c>
    </row>
    <row r="23" spans="1:25" ht="15.75" customHeight="1">
      <c r="A23" s="1"/>
      <c r="B23" s="10"/>
      <c r="C23" s="10"/>
      <c r="D23" s="10"/>
      <c r="E23" s="12"/>
      <c r="F23" s="12"/>
      <c r="G23" s="12"/>
      <c r="H23" s="12"/>
      <c r="I23" s="10"/>
      <c r="J23" s="10"/>
      <c r="K23" s="1"/>
      <c r="L23" s="1"/>
      <c r="M23" s="1"/>
      <c r="N23" s="1"/>
      <c r="O23" s="1"/>
      <c r="P23" s="1"/>
      <c r="Q23" s="1"/>
      <c r="R23" s="1"/>
      <c r="S23" s="1"/>
      <c r="V23" s="41"/>
      <c r="W23" s="41"/>
      <c r="X23" s="36"/>
      <c r="Y23" s="45"/>
    </row>
    <row r="24" spans="1:25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V24" s="41" t="s">
        <v>147</v>
      </c>
      <c r="W24" s="41"/>
      <c r="X24" s="36"/>
      <c r="Y24" s="45"/>
    </row>
    <row r="25" spans="1:22" ht="19.5" customHeight="1">
      <c r="A25" s="1"/>
      <c r="B25" s="127" t="s">
        <v>168</v>
      </c>
      <c r="C25" s="2"/>
      <c r="D25" s="2"/>
      <c r="E25" s="2" t="s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V25" s="118" t="s">
        <v>148</v>
      </c>
    </row>
    <row r="26" spans="1:22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V26" s="118" t="s">
        <v>149</v>
      </c>
    </row>
    <row r="27" spans="1:23" ht="15.75" customHeight="1">
      <c r="A27" s="1"/>
      <c r="B27" s="1" t="s">
        <v>18</v>
      </c>
      <c r="C27" s="1"/>
      <c r="E27" t="s">
        <v>135</v>
      </c>
      <c r="F27" s="1"/>
      <c r="G27" s="125">
        <v>2</v>
      </c>
      <c r="H27" s="11"/>
      <c r="I27" s="38" t="str">
        <f>IF(G27=1,"軽い建物",IF(G27=2,"重い建物",IF(G27=3,"非常に重い建物")))</f>
        <v>重い建物</v>
      </c>
      <c r="J27" s="1"/>
      <c r="L27" s="1" t="s">
        <v>99</v>
      </c>
      <c r="M27" s="1"/>
      <c r="N27" s="1"/>
      <c r="O27" s="1" t="s">
        <v>166</v>
      </c>
      <c r="P27" s="1"/>
      <c r="Q27" s="1"/>
      <c r="R27" s="1"/>
      <c r="S27" s="1"/>
      <c r="V27" s="48">
        <v>1</v>
      </c>
      <c r="W27" s="48">
        <v>0</v>
      </c>
    </row>
    <row r="28" spans="1:23" ht="15.75" customHeight="1">
      <c r="A28" s="1"/>
      <c r="B28" s="125">
        <v>1</v>
      </c>
      <c r="C28" s="38" t="str">
        <f>IF(B28=1,"木造",IF(B28=2,"混構造"))</f>
        <v>木造</v>
      </c>
      <c r="D28" s="40"/>
      <c r="E28" s="1" t="s">
        <v>17</v>
      </c>
      <c r="F28" s="1"/>
      <c r="G28" s="126">
        <v>39.75</v>
      </c>
      <c r="H28" s="11"/>
      <c r="I28" s="1" t="s">
        <v>52</v>
      </c>
      <c r="J28" s="1"/>
      <c r="L28" s="1" t="s">
        <v>100</v>
      </c>
      <c r="M28" s="132">
        <v>5.46</v>
      </c>
      <c r="N28" s="1" t="s">
        <v>102</v>
      </c>
      <c r="O28" s="1" t="s">
        <v>124</v>
      </c>
      <c r="P28" s="1"/>
      <c r="Q28" s="125">
        <v>1</v>
      </c>
      <c r="R28" s="1"/>
      <c r="S28" s="1"/>
      <c r="U28" s="41" t="s">
        <v>124</v>
      </c>
      <c r="V28" s="48">
        <v>2</v>
      </c>
      <c r="W28" s="48">
        <f>0.26*Q29</f>
        <v>0</v>
      </c>
    </row>
    <row r="29" spans="1:22" ht="15.75" customHeight="1">
      <c r="A29" s="1"/>
      <c r="B29" s="1"/>
      <c r="C29" s="1"/>
      <c r="D29" s="1"/>
      <c r="E29" s="1" t="s">
        <v>16</v>
      </c>
      <c r="F29" s="1"/>
      <c r="G29" s="126">
        <v>59.62</v>
      </c>
      <c r="H29" s="11"/>
      <c r="I29" s="1" t="s">
        <v>53</v>
      </c>
      <c r="J29" s="1"/>
      <c r="L29" s="1" t="s">
        <v>101</v>
      </c>
      <c r="M29" s="132">
        <v>7.28</v>
      </c>
      <c r="N29" s="1" t="s">
        <v>102</v>
      </c>
      <c r="O29" s="1"/>
      <c r="P29" s="34" t="s">
        <v>162</v>
      </c>
      <c r="Q29" s="128">
        <v>0</v>
      </c>
      <c r="R29" s="1" t="s">
        <v>134</v>
      </c>
      <c r="S29" s="1"/>
      <c r="U29" s="41" t="s">
        <v>124</v>
      </c>
      <c r="V29" s="41" t="s">
        <v>154</v>
      </c>
    </row>
    <row r="30" spans="1:22" ht="15.75" customHeight="1">
      <c r="A30" s="1"/>
      <c r="B30" s="1"/>
      <c r="C30" s="1"/>
      <c r="D30" s="1"/>
      <c r="E30" s="1"/>
      <c r="F30" s="1"/>
      <c r="G30" s="13"/>
      <c r="H30" s="11"/>
      <c r="I30" s="1"/>
      <c r="J30" s="1"/>
      <c r="K30" s="1"/>
      <c r="L30" s="1"/>
      <c r="M30" s="1"/>
      <c r="N30" s="1"/>
      <c r="O30" s="1"/>
      <c r="P30" s="34"/>
      <c r="Q30" s="120"/>
      <c r="U30" s="41"/>
      <c r="V30" s="41" t="s">
        <v>161</v>
      </c>
    </row>
    <row r="31" spans="1:22" ht="15.75" customHeight="1">
      <c r="A31" s="1"/>
      <c r="B31" s="1"/>
      <c r="C31" s="1"/>
      <c r="D31" s="1"/>
      <c r="E31" s="1"/>
      <c r="F31" s="1"/>
      <c r="G31" s="13"/>
      <c r="H31" s="11"/>
      <c r="I31" s="1"/>
      <c r="J31" s="1"/>
      <c r="K31" s="1"/>
      <c r="L31" s="119"/>
      <c r="M31" s="1"/>
      <c r="N31" s="1"/>
      <c r="O31" s="119"/>
      <c r="P31" s="121" t="s">
        <v>159</v>
      </c>
      <c r="Q31" s="129">
        <v>1</v>
      </c>
      <c r="R31" s="1"/>
      <c r="S31" s="1"/>
      <c r="V31" s="41" t="s">
        <v>160</v>
      </c>
    </row>
    <row r="32" spans="1:19" ht="15.75" customHeight="1">
      <c r="A32" s="1"/>
      <c r="B32" s="1" t="s">
        <v>167</v>
      </c>
      <c r="C32" s="1"/>
      <c r="D32" s="1"/>
      <c r="E32" s="1"/>
      <c r="F32" s="1"/>
      <c r="G32" s="13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customHeight="1">
      <c r="A33" s="1"/>
      <c r="B33" s="1"/>
      <c r="C33" s="1"/>
      <c r="D33" s="1"/>
      <c r="E33" s="1"/>
      <c r="F33" s="1"/>
      <c r="G33" s="13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30" ht="15.75" customHeight="1">
      <c r="A34" s="1"/>
      <c r="B34" s="1" t="s">
        <v>212</v>
      </c>
      <c r="C34" s="1"/>
      <c r="D34" s="1"/>
      <c r="E34" s="1"/>
      <c r="F34" s="1"/>
      <c r="G34" s="1" t="s">
        <v>109</v>
      </c>
      <c r="H34" s="1"/>
      <c r="J34" s="1"/>
      <c r="K34" s="1"/>
      <c r="L34" s="1"/>
      <c r="M34" s="1" t="s">
        <v>117</v>
      </c>
      <c r="N34" s="1"/>
      <c r="O34" s="1"/>
      <c r="P34" s="1"/>
      <c r="Q34" s="31" t="s">
        <v>119</v>
      </c>
      <c r="R34" s="31"/>
      <c r="S34" s="1"/>
      <c r="V34" s="63"/>
      <c r="W34" s="64"/>
      <c r="X34" s="64"/>
      <c r="Y34" s="64"/>
      <c r="Z34" s="64"/>
      <c r="AA34" s="64"/>
      <c r="AB34" s="64"/>
      <c r="AC34" s="64"/>
      <c r="AD34" s="64"/>
    </row>
    <row r="35" spans="1:30" ht="15.75" customHeight="1">
      <c r="A35" s="1"/>
      <c r="B35" s="35"/>
      <c r="C35" s="1"/>
      <c r="D35" s="1"/>
      <c r="E35" s="1"/>
      <c r="F35" s="1"/>
      <c r="G35" s="1" t="s">
        <v>185</v>
      </c>
      <c r="H35" s="1" t="s">
        <v>31</v>
      </c>
      <c r="I35" s="1"/>
      <c r="J35" s="1"/>
      <c r="K35" s="1"/>
      <c r="L35" s="1"/>
      <c r="M35" s="1"/>
      <c r="N35" s="1"/>
      <c r="O35" s="1"/>
      <c r="P35" s="1"/>
      <c r="Q35" s="1" t="s">
        <v>118</v>
      </c>
      <c r="R35" s="1"/>
      <c r="S35" s="1"/>
      <c r="V35" s="49" t="s">
        <v>129</v>
      </c>
      <c r="W35" s="67"/>
      <c r="X35" s="73"/>
      <c r="Y35" s="74"/>
      <c r="Z35" s="116"/>
      <c r="AA35" s="64"/>
      <c r="AB35" s="64"/>
      <c r="AC35" s="64"/>
      <c r="AD35" s="64"/>
    </row>
    <row r="36" spans="1:30" ht="15.75" customHeight="1">
      <c r="A36" s="1"/>
      <c r="B36" s="34"/>
      <c r="C36" s="1"/>
      <c r="D36" s="1"/>
      <c r="E36" s="1"/>
      <c r="F36" s="1"/>
      <c r="G36" s="1" t="s">
        <v>202</v>
      </c>
      <c r="H36" s="1" t="s">
        <v>32</v>
      </c>
      <c r="I36" s="1"/>
      <c r="J36" s="1"/>
      <c r="K36" s="1"/>
      <c r="L36" s="1"/>
      <c r="M36" s="1"/>
      <c r="N36" s="1"/>
      <c r="O36" s="1"/>
      <c r="P36" s="1"/>
      <c r="Q36" s="1" t="s">
        <v>191</v>
      </c>
      <c r="R36" s="1"/>
      <c r="S36" s="1"/>
      <c r="V36" s="68">
        <v>1</v>
      </c>
      <c r="W36" s="49">
        <v>0.28</v>
      </c>
      <c r="X36" s="115" t="s">
        <v>2</v>
      </c>
      <c r="Y36" s="53"/>
      <c r="Z36" s="116"/>
      <c r="AA36" s="65"/>
      <c r="AB36" s="64"/>
      <c r="AC36" s="64"/>
      <c r="AD36" s="64"/>
    </row>
    <row r="37" spans="1:30" ht="15.75" customHeight="1">
      <c r="A37" s="1"/>
      <c r="B37" s="34"/>
      <c r="C37" s="1"/>
      <c r="D37" s="1"/>
      <c r="E37" s="1"/>
      <c r="F37" s="1"/>
      <c r="G37" s="36" t="s">
        <v>136</v>
      </c>
      <c r="H37" s="1"/>
      <c r="I37" s="1"/>
      <c r="J37" s="1"/>
      <c r="K37" s="36" t="s">
        <v>164</v>
      </c>
      <c r="L37" s="1"/>
      <c r="M37" s="1"/>
      <c r="N37" s="1"/>
      <c r="O37" s="1"/>
      <c r="P37" s="1"/>
      <c r="Q37" s="1"/>
      <c r="R37" s="1"/>
      <c r="S37" s="1"/>
      <c r="V37" s="68">
        <v>2</v>
      </c>
      <c r="W37" s="49">
        <v>0.4</v>
      </c>
      <c r="X37" s="115" t="s">
        <v>3</v>
      </c>
      <c r="Y37" s="74"/>
      <c r="Z37" s="116"/>
      <c r="AA37" s="64"/>
      <c r="AB37" s="64"/>
      <c r="AC37" s="64"/>
      <c r="AD37" s="64"/>
    </row>
    <row r="38" spans="1:30" ht="15.75" customHeight="1">
      <c r="A38" s="1"/>
      <c r="B38" s="176"/>
      <c r="C38" s="176"/>
      <c r="D38" s="176"/>
      <c r="E38" s="176"/>
      <c r="F38" s="1"/>
      <c r="G38" s="17" t="s">
        <v>19</v>
      </c>
      <c r="H38" s="18" t="s">
        <v>27</v>
      </c>
      <c r="I38" s="17" t="s">
        <v>28</v>
      </c>
      <c r="J38" s="44"/>
      <c r="K38" s="75" t="s">
        <v>190</v>
      </c>
      <c r="L38" s="250"/>
      <c r="M38" s="251"/>
      <c r="N38" s="156"/>
      <c r="O38" s="158" t="s">
        <v>201</v>
      </c>
      <c r="P38" s="39"/>
      <c r="Q38" s="43" t="s">
        <v>198</v>
      </c>
      <c r="R38" s="1"/>
      <c r="V38" s="68">
        <v>3</v>
      </c>
      <c r="W38" s="49">
        <v>0.64</v>
      </c>
      <c r="X38" s="48" t="s">
        <v>4</v>
      </c>
      <c r="Y38" s="73"/>
      <c r="Z38" s="116"/>
      <c r="AA38" s="64"/>
      <c r="AB38" s="64"/>
      <c r="AC38" s="64"/>
      <c r="AD38" s="64"/>
    </row>
    <row r="39" spans="1:18" ht="15.75" customHeight="1">
      <c r="A39" s="1"/>
      <c r="B39" s="176"/>
      <c r="C39" s="176"/>
      <c r="D39" s="176"/>
      <c r="E39" s="176"/>
      <c r="F39" s="1"/>
      <c r="G39" s="224">
        <v>1</v>
      </c>
      <c r="H39" s="224" t="s">
        <v>110</v>
      </c>
      <c r="I39" s="3" t="s">
        <v>106</v>
      </c>
      <c r="J39" s="89"/>
      <c r="K39" s="130">
        <v>10.19</v>
      </c>
      <c r="L39" s="173"/>
      <c r="M39" s="168"/>
      <c r="N39" s="155"/>
      <c r="O39" s="159">
        <v>3</v>
      </c>
      <c r="P39" s="12"/>
      <c r="Q39" s="125">
        <v>0.95</v>
      </c>
      <c r="R39" s="1"/>
    </row>
    <row r="40" spans="1:25" ht="15.75" customHeight="1">
      <c r="A40" s="1"/>
      <c r="B40" s="176"/>
      <c r="C40" s="176"/>
      <c r="D40" s="176"/>
      <c r="E40" s="176"/>
      <c r="F40" s="1"/>
      <c r="G40" s="224"/>
      <c r="H40" s="224"/>
      <c r="I40" s="3" t="s">
        <v>128</v>
      </c>
      <c r="J40" s="89"/>
      <c r="K40" s="130">
        <v>7.93</v>
      </c>
      <c r="L40" s="174"/>
      <c r="M40" s="169"/>
      <c r="N40" s="155"/>
      <c r="O40" s="159">
        <v>1.17</v>
      </c>
      <c r="P40" s="12"/>
      <c r="Q40" s="62"/>
      <c r="R40" s="1"/>
      <c r="V40" s="68">
        <v>1</v>
      </c>
      <c r="W40" s="69">
        <f>VLOOKUP(G27,V36:W38,2)</f>
        <v>0.4</v>
      </c>
      <c r="X40" s="49" t="s">
        <v>129</v>
      </c>
      <c r="Y40" s="41"/>
    </row>
    <row r="41" spans="1:24" ht="15.75" customHeight="1">
      <c r="A41" s="1"/>
      <c r="B41" s="176"/>
      <c r="C41" s="176"/>
      <c r="D41" s="176"/>
      <c r="E41" s="176"/>
      <c r="F41" s="1"/>
      <c r="G41" s="249"/>
      <c r="H41" s="224"/>
      <c r="I41" s="3" t="s">
        <v>107</v>
      </c>
      <c r="J41" s="89"/>
      <c r="K41" s="130">
        <v>24.26</v>
      </c>
      <c r="L41" s="175"/>
      <c r="M41" s="171"/>
      <c r="N41" s="155"/>
      <c r="O41" s="159">
        <v>3</v>
      </c>
      <c r="P41" s="12"/>
      <c r="Q41" s="42"/>
      <c r="R41" s="1"/>
      <c r="S41" s="1"/>
      <c r="V41" s="68">
        <v>2</v>
      </c>
      <c r="W41" s="70">
        <f>M67</f>
        <v>0.736</v>
      </c>
      <c r="X41" s="153" t="s">
        <v>176</v>
      </c>
    </row>
    <row r="42" spans="1:19" ht="15.75" customHeight="1">
      <c r="A42" s="1"/>
      <c r="B42" s="176"/>
      <c r="C42" s="176"/>
      <c r="D42" s="176"/>
      <c r="E42" s="176"/>
      <c r="F42" s="1"/>
      <c r="G42" s="249"/>
      <c r="H42" s="224"/>
      <c r="I42" s="3" t="s">
        <v>112</v>
      </c>
      <c r="J42" s="85"/>
      <c r="K42" s="88">
        <f>SUM(K39:K41)</f>
        <v>42.379999999999995</v>
      </c>
      <c r="L42" s="170"/>
      <c r="M42" s="171"/>
      <c r="N42" s="155"/>
      <c r="O42" s="86">
        <f>SUM(O39:O41)</f>
        <v>7.17</v>
      </c>
      <c r="P42" s="12"/>
      <c r="Q42" s="42"/>
      <c r="R42" s="1"/>
      <c r="S42" s="1"/>
    </row>
    <row r="43" spans="1:22" ht="15.75" customHeight="1">
      <c r="A43" s="1"/>
      <c r="B43" s="176"/>
      <c r="C43" s="176"/>
      <c r="D43" s="176"/>
      <c r="E43" s="176"/>
      <c r="F43" s="1"/>
      <c r="G43" s="249"/>
      <c r="H43" s="224" t="s">
        <v>105</v>
      </c>
      <c r="I43" s="3" t="s">
        <v>113</v>
      </c>
      <c r="J43" s="89"/>
      <c r="K43" s="130">
        <v>15.05</v>
      </c>
      <c r="L43" s="173"/>
      <c r="M43" s="168"/>
      <c r="N43" s="155"/>
      <c r="O43" s="159">
        <v>1.09</v>
      </c>
      <c r="P43" s="12"/>
      <c r="Q43" s="42"/>
      <c r="R43" s="1"/>
      <c r="S43" s="1"/>
      <c r="V43" s="41" t="s">
        <v>124</v>
      </c>
    </row>
    <row r="44" spans="1:22" ht="15.75" customHeight="1">
      <c r="A44" s="1"/>
      <c r="B44" s="176"/>
      <c r="C44" s="176"/>
      <c r="D44" s="176"/>
      <c r="E44" s="176"/>
      <c r="F44" s="1"/>
      <c r="G44" s="249"/>
      <c r="H44" s="224"/>
      <c r="I44" s="3" t="s">
        <v>128</v>
      </c>
      <c r="J44" s="89"/>
      <c r="K44" s="130">
        <v>11.28</v>
      </c>
      <c r="L44" s="175"/>
      <c r="M44" s="171"/>
      <c r="N44" s="155"/>
      <c r="O44" s="159">
        <v>3.08</v>
      </c>
      <c r="P44" s="12"/>
      <c r="Q44" s="42"/>
      <c r="R44" s="1"/>
      <c r="S44" s="1"/>
      <c r="V44" s="41" t="s">
        <v>150</v>
      </c>
    </row>
    <row r="45" spans="1:22" ht="15.75" customHeight="1">
      <c r="A45" s="1"/>
      <c r="B45" s="176"/>
      <c r="C45" s="176"/>
      <c r="D45" s="176"/>
      <c r="E45" s="176"/>
      <c r="F45" s="1"/>
      <c r="G45" s="249"/>
      <c r="H45" s="224"/>
      <c r="I45" s="3" t="s">
        <v>108</v>
      </c>
      <c r="J45" s="7"/>
      <c r="K45" s="130">
        <v>5.16</v>
      </c>
      <c r="L45" s="175"/>
      <c r="M45" s="171"/>
      <c r="N45" s="155"/>
      <c r="O45" s="159">
        <v>0.96</v>
      </c>
      <c r="P45" s="1"/>
      <c r="Q45" s="1"/>
      <c r="R45" s="1"/>
      <c r="S45" s="1"/>
      <c r="V45" s="41" t="s">
        <v>151</v>
      </c>
    </row>
    <row r="46" spans="1:22" ht="15.75" customHeight="1">
      <c r="A46" s="1"/>
      <c r="B46" s="176"/>
      <c r="C46" s="176"/>
      <c r="D46" s="176"/>
      <c r="E46" s="176"/>
      <c r="F46" s="1"/>
      <c r="G46" s="249"/>
      <c r="H46" s="224"/>
      <c r="I46" s="3" t="s">
        <v>112</v>
      </c>
      <c r="J46" s="87"/>
      <c r="K46" s="88">
        <f>SUM(K43:K45)</f>
        <v>31.49</v>
      </c>
      <c r="L46" s="170"/>
      <c r="M46" s="171"/>
      <c r="N46" s="155"/>
      <c r="O46" s="86">
        <f>SUM(O43:O45)</f>
        <v>5.13</v>
      </c>
      <c r="P46" s="1"/>
      <c r="Q46" s="1"/>
      <c r="R46" s="1"/>
      <c r="S46" s="1"/>
      <c r="V46" s="41" t="s">
        <v>125</v>
      </c>
    </row>
    <row r="47" spans="1:22" ht="15.75" customHeight="1">
      <c r="A47" s="1"/>
      <c r="F47" s="1"/>
      <c r="G47" s="224">
        <v>2</v>
      </c>
      <c r="H47" s="224" t="s">
        <v>110</v>
      </c>
      <c r="I47" s="3" t="s">
        <v>106</v>
      </c>
      <c r="J47" s="7"/>
      <c r="K47" s="130">
        <v>5.75</v>
      </c>
      <c r="L47" s="173"/>
      <c r="M47" s="172"/>
      <c r="N47" s="155"/>
      <c r="O47" s="159">
        <v>1.09</v>
      </c>
      <c r="P47" s="1"/>
      <c r="Q47" s="1"/>
      <c r="R47" s="1"/>
      <c r="S47" s="1"/>
      <c r="V47" s="41" t="s">
        <v>152</v>
      </c>
    </row>
    <row r="48" spans="1:22" ht="15.75" customHeight="1">
      <c r="A48" s="1"/>
      <c r="B48" s="71"/>
      <c r="C48" s="71"/>
      <c r="D48" s="12"/>
      <c r="E48" s="72"/>
      <c r="F48" s="1"/>
      <c r="G48" s="224"/>
      <c r="H48" s="224"/>
      <c r="I48" s="3" t="s">
        <v>128</v>
      </c>
      <c r="J48" s="7"/>
      <c r="K48" s="130">
        <v>6.31</v>
      </c>
      <c r="L48" s="173"/>
      <c r="M48" s="172"/>
      <c r="N48" s="155"/>
      <c r="O48" s="159">
        <v>0.27</v>
      </c>
      <c r="P48" s="1"/>
      <c r="Q48" s="1"/>
      <c r="R48" s="1"/>
      <c r="S48" s="1"/>
      <c r="V48" s="41" t="s">
        <v>153</v>
      </c>
    </row>
    <row r="49" spans="1:22" ht="15.75" customHeight="1">
      <c r="A49" s="1"/>
      <c r="F49" s="1"/>
      <c r="G49" s="233"/>
      <c r="H49" s="249"/>
      <c r="I49" s="3" t="s">
        <v>107</v>
      </c>
      <c r="J49" s="7"/>
      <c r="K49" s="130">
        <v>9.27</v>
      </c>
      <c r="L49" s="173"/>
      <c r="M49" s="172"/>
      <c r="N49" s="155"/>
      <c r="O49" s="159">
        <v>1.09</v>
      </c>
      <c r="P49" s="1"/>
      <c r="Q49" s="1"/>
      <c r="R49" s="1"/>
      <c r="S49" s="1"/>
      <c r="V49" s="41"/>
    </row>
    <row r="50" spans="1:22" ht="15.75" customHeight="1">
      <c r="A50" s="1"/>
      <c r="B50" s="1"/>
      <c r="C50" s="1"/>
      <c r="D50" s="1"/>
      <c r="E50" s="1"/>
      <c r="F50" s="1"/>
      <c r="G50" s="233"/>
      <c r="H50" s="249"/>
      <c r="I50" s="3" t="s">
        <v>112</v>
      </c>
      <c r="J50" s="87"/>
      <c r="K50" s="88">
        <f>SUM(K47:K49)</f>
        <v>21.33</v>
      </c>
      <c r="L50" s="167"/>
      <c r="M50" s="172"/>
      <c r="N50" s="89"/>
      <c r="O50" s="86">
        <f>SUM(O47:O49)</f>
        <v>2.45</v>
      </c>
      <c r="P50" s="1"/>
      <c r="Q50" s="1"/>
      <c r="R50" s="1"/>
      <c r="S50" s="1"/>
      <c r="V50" s="41" t="s">
        <v>165</v>
      </c>
    </row>
    <row r="51" spans="1:19" ht="15.75" customHeight="1">
      <c r="A51" s="1"/>
      <c r="B51" s="1"/>
      <c r="C51" s="1"/>
      <c r="D51" s="1"/>
      <c r="E51" s="1"/>
      <c r="F51" s="1"/>
      <c r="G51" s="233"/>
      <c r="H51" s="224" t="s">
        <v>111</v>
      </c>
      <c r="I51" s="3" t="s">
        <v>113</v>
      </c>
      <c r="J51" s="7"/>
      <c r="K51" s="130">
        <v>7.91</v>
      </c>
      <c r="L51" s="173"/>
      <c r="M51" s="172"/>
      <c r="N51" s="155"/>
      <c r="O51" s="159">
        <v>2.54</v>
      </c>
      <c r="P51" s="1"/>
      <c r="Q51" s="1"/>
      <c r="R51" s="1"/>
      <c r="S51" s="1"/>
    </row>
    <row r="52" spans="1:19" ht="15.75" customHeight="1">
      <c r="A52" s="1"/>
      <c r="B52" s="1"/>
      <c r="C52" s="1"/>
      <c r="D52" s="1"/>
      <c r="E52" s="1"/>
      <c r="F52" s="1"/>
      <c r="G52" s="233"/>
      <c r="H52" s="224"/>
      <c r="I52" s="3" t="s">
        <v>128</v>
      </c>
      <c r="J52" s="7"/>
      <c r="K52" s="130">
        <v>2.52</v>
      </c>
      <c r="L52" s="173"/>
      <c r="M52" s="172"/>
      <c r="N52" s="155"/>
      <c r="O52" s="159">
        <v>0.55</v>
      </c>
      <c r="P52" s="1"/>
      <c r="Q52" s="1"/>
      <c r="R52" s="1"/>
      <c r="S52" s="1"/>
    </row>
    <row r="53" spans="1:19" ht="15.75" customHeight="1">
      <c r="A53" s="1"/>
      <c r="B53" s="1"/>
      <c r="C53" s="1"/>
      <c r="D53" s="1"/>
      <c r="E53" s="1"/>
      <c r="F53" s="1"/>
      <c r="G53" s="233"/>
      <c r="H53" s="224"/>
      <c r="I53" s="3" t="s">
        <v>108</v>
      </c>
      <c r="J53" s="7"/>
      <c r="K53" s="130">
        <v>3.32</v>
      </c>
      <c r="L53" s="173"/>
      <c r="M53" s="172"/>
      <c r="N53" s="155"/>
      <c r="O53" s="159">
        <v>0.9</v>
      </c>
      <c r="P53" s="1"/>
      <c r="Q53" s="1"/>
      <c r="R53" s="1"/>
      <c r="S53" s="1"/>
    </row>
    <row r="54" spans="1:19" ht="15.75" customHeight="1">
      <c r="A54" s="1"/>
      <c r="B54" s="1"/>
      <c r="C54" s="1"/>
      <c r="D54" s="1"/>
      <c r="E54" s="1"/>
      <c r="F54" s="1"/>
      <c r="G54" s="233"/>
      <c r="H54" s="224"/>
      <c r="I54" s="3" t="s">
        <v>112</v>
      </c>
      <c r="J54" s="82"/>
      <c r="K54" s="166">
        <f>SUM(K51:K53)</f>
        <v>13.75</v>
      </c>
      <c r="L54" s="167"/>
      <c r="M54" s="172"/>
      <c r="N54" s="89"/>
      <c r="O54" s="84">
        <f>SUM(O51:O53)</f>
        <v>3.9899999999999998</v>
      </c>
      <c r="P54" s="1"/>
      <c r="Q54" s="1"/>
      <c r="R54" s="1"/>
      <c r="S54" s="1"/>
    </row>
    <row r="55" spans="1:19" ht="15.75" customHeight="1">
      <c r="A55" s="1"/>
      <c r="B55" s="1"/>
      <c r="C55" s="1"/>
      <c r="D55" s="1"/>
      <c r="E55" s="1"/>
      <c r="F55" s="1"/>
      <c r="G55" s="13"/>
      <c r="H55" s="11"/>
      <c r="I55" s="12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>
      <c r="A56" s="1"/>
      <c r="B56" s="1"/>
      <c r="C56" s="1"/>
      <c r="D56" s="1"/>
      <c r="E56" s="1"/>
      <c r="F56" s="1"/>
      <c r="G56" s="13"/>
      <c r="H56" s="11"/>
      <c r="I56" s="12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>
      <c r="A57" s="1" t="s">
        <v>90</v>
      </c>
      <c r="B57" s="1" t="s">
        <v>11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29" ht="15.75" customHeight="1">
      <c r="A58" s="1"/>
      <c r="C58" s="1" t="s">
        <v>54</v>
      </c>
      <c r="D58" s="1"/>
      <c r="E58" s="60">
        <f>+$G$28</f>
        <v>39.75</v>
      </c>
      <c r="F58" s="1"/>
      <c r="G58" s="11" t="s">
        <v>55</v>
      </c>
      <c r="H58" s="11"/>
      <c r="I58" s="61">
        <f>+$G$29</f>
        <v>59.62</v>
      </c>
      <c r="J58" s="11"/>
      <c r="K58" s="1" t="s">
        <v>56</v>
      </c>
      <c r="L58" s="1"/>
      <c r="M58" s="25">
        <f>ROUND(+E58/I58,3)</f>
        <v>0.667</v>
      </c>
      <c r="N58" s="1"/>
      <c r="O58" s="1" t="s">
        <v>127</v>
      </c>
      <c r="P58" s="1"/>
      <c r="Q58" s="1"/>
      <c r="R58" s="1"/>
      <c r="S58" s="1"/>
      <c r="V58" s="50"/>
      <c r="W58" s="50" t="s">
        <v>12</v>
      </c>
      <c r="X58" s="55"/>
      <c r="Y58" s="53"/>
      <c r="Z58" s="52"/>
      <c r="AA58" s="48" t="s">
        <v>4</v>
      </c>
      <c r="AB58" s="55"/>
      <c r="AC58" s="52"/>
    </row>
    <row r="59" spans="1:29" ht="15.75" customHeight="1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V59" s="49" t="s">
        <v>177</v>
      </c>
      <c r="W59" s="51">
        <v>0.4</v>
      </c>
      <c r="X59" s="54">
        <v>0.6</v>
      </c>
      <c r="Y59" s="53"/>
      <c r="Z59" s="52"/>
      <c r="AA59" s="51">
        <v>0.53</v>
      </c>
      <c r="AB59" s="54">
        <v>0.47</v>
      </c>
      <c r="AC59" s="52"/>
    </row>
    <row r="60" spans="1:29" ht="15.75" customHeight="1">
      <c r="A60" s="1"/>
      <c r="C60" s="1" t="s">
        <v>170</v>
      </c>
      <c r="D60" s="1"/>
      <c r="E60" s="11">
        <f>IF($G$27=1,$W$59,IF($G$27=2,$W$59,IF($G$27=3,$AA$59)))</f>
        <v>0.4</v>
      </c>
      <c r="F60" s="1" t="s">
        <v>57</v>
      </c>
      <c r="G60" s="11">
        <f>IF($G$27=1,$X$59,IF($G$27=2,$X$59,IF($G$27=3,$AB$59)))</f>
        <v>0.6</v>
      </c>
      <c r="H60" s="11" t="s">
        <v>58</v>
      </c>
      <c r="I60" s="27">
        <f>+$M$58</f>
        <v>0.667</v>
      </c>
      <c r="J60" s="14"/>
      <c r="K60" s="1" t="s">
        <v>56</v>
      </c>
      <c r="L60" s="1"/>
      <c r="M60" s="26">
        <f>IF(B28=1,+E60+G60*I60,IF(B28=2,0))</f>
        <v>0.8002</v>
      </c>
      <c r="N60" s="1"/>
      <c r="O60" s="1"/>
      <c r="P60" s="1"/>
      <c r="Q60" s="1"/>
      <c r="R60" s="1"/>
      <c r="S60" s="1"/>
      <c r="V60" s="49" t="s">
        <v>178</v>
      </c>
      <c r="W60" s="51">
        <v>1.3</v>
      </c>
      <c r="X60" s="54">
        <v>0.07</v>
      </c>
      <c r="Y60" s="53"/>
      <c r="Z60" s="52"/>
      <c r="AA60" s="51">
        <v>1.06</v>
      </c>
      <c r="AB60" s="54">
        <v>0.15</v>
      </c>
      <c r="AC60" s="52"/>
    </row>
    <row r="61" spans="1:19" ht="15.75" customHeight="1">
      <c r="A61" s="1"/>
      <c r="C61" s="1" t="s">
        <v>171</v>
      </c>
      <c r="D61" s="1"/>
      <c r="E61" s="11">
        <f>IF($G$27=1,$W$60,IF($G$27=2,$W$60,IF($G$27=3,$AA$60)))</f>
        <v>1.3</v>
      </c>
      <c r="F61" s="1" t="s">
        <v>57</v>
      </c>
      <c r="G61" s="11">
        <f>IF($G$27=1,$X$60,IF($G$27=2,$X$60,IF($G$27=3,$AB$60)))</f>
        <v>0.07</v>
      </c>
      <c r="H61" s="1" t="s">
        <v>55</v>
      </c>
      <c r="I61" s="27">
        <f>+$M$58</f>
        <v>0.667</v>
      </c>
      <c r="J61" s="14"/>
      <c r="K61" s="1" t="s">
        <v>56</v>
      </c>
      <c r="L61" s="1"/>
      <c r="M61" s="26">
        <f>+E61+G61/I61</f>
        <v>1.4049475262368816</v>
      </c>
      <c r="N61" s="1"/>
      <c r="O61" s="1"/>
      <c r="P61" s="1"/>
      <c r="Q61" s="1"/>
      <c r="R61" s="1"/>
      <c r="S61" s="1"/>
    </row>
    <row r="62" spans="1:1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6"/>
      <c r="N62" s="1"/>
      <c r="O62" s="1"/>
      <c r="P62" s="1"/>
      <c r="Q62" s="1"/>
      <c r="R62" s="1"/>
      <c r="S62" s="1"/>
    </row>
    <row r="63" spans="1:1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6"/>
      <c r="N63" s="1"/>
      <c r="O63" s="1"/>
      <c r="P63" s="1"/>
      <c r="Q63" s="1"/>
      <c r="R63" s="1"/>
      <c r="S63" s="1"/>
    </row>
    <row r="64" spans="1:29" ht="15.75" customHeight="1">
      <c r="A64" s="1" t="s">
        <v>89</v>
      </c>
      <c r="B64" s="1" t="s">
        <v>59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26"/>
      <c r="N64" s="1"/>
      <c r="O64" s="1"/>
      <c r="P64" s="1"/>
      <c r="Q64" s="1"/>
      <c r="R64" s="1"/>
      <c r="S64" s="1"/>
      <c r="V64" s="51" t="s">
        <v>19</v>
      </c>
      <c r="W64" s="115" t="s">
        <v>2</v>
      </c>
      <c r="X64" s="56"/>
      <c r="Y64" s="117" t="s">
        <v>3</v>
      </c>
      <c r="Z64" s="56"/>
      <c r="AA64" s="58" t="s">
        <v>4</v>
      </c>
      <c r="AB64" s="57"/>
      <c r="AC64" s="56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6"/>
      <c r="N65" s="1"/>
      <c r="O65" s="1"/>
      <c r="P65" s="1"/>
      <c r="Q65" s="1"/>
      <c r="R65" s="1"/>
      <c r="S65" s="1"/>
      <c r="V65" s="51">
        <v>2</v>
      </c>
      <c r="W65" s="59">
        <v>0.28</v>
      </c>
      <c r="X65" s="52"/>
      <c r="Y65" s="53"/>
      <c r="Z65" s="54">
        <v>0.4</v>
      </c>
      <c r="AA65" s="55"/>
      <c r="AB65" s="53">
        <v>0.64</v>
      </c>
      <c r="AC65" s="56"/>
    </row>
    <row r="66" spans="1:29" ht="15.75" customHeight="1">
      <c r="A66" s="1"/>
      <c r="C66" s="1" t="s">
        <v>7</v>
      </c>
      <c r="D66" s="1"/>
      <c r="E66" s="11">
        <f>IF($G$27=1,$W$65,IF($G$27=2,$Z$65,IF($G$27=3,$AB$65)))</f>
        <v>0.4</v>
      </c>
      <c r="F66" s="11" t="s">
        <v>58</v>
      </c>
      <c r="G66" s="27">
        <f>ROUND(+$M$61,3)</f>
        <v>1.405</v>
      </c>
      <c r="H66" s="11" t="s">
        <v>58</v>
      </c>
      <c r="I66" s="15">
        <v>1</v>
      </c>
      <c r="J66" s="16"/>
      <c r="K66" s="1" t="s">
        <v>56</v>
      </c>
      <c r="L66" s="1"/>
      <c r="M66" s="26">
        <f>ROUND(+E66*G66*I66,3)</f>
        <v>0.562</v>
      </c>
      <c r="N66" s="1"/>
      <c r="O66" s="1"/>
      <c r="P66" s="1"/>
      <c r="Q66" s="1"/>
      <c r="R66" s="1"/>
      <c r="S66" s="1"/>
      <c r="V66" s="51">
        <v>1</v>
      </c>
      <c r="W66" s="59">
        <v>0.72</v>
      </c>
      <c r="X66" s="52"/>
      <c r="Y66" s="53"/>
      <c r="Z66" s="54">
        <v>0.92</v>
      </c>
      <c r="AA66" s="55"/>
      <c r="AB66" s="53">
        <v>1.22</v>
      </c>
      <c r="AC66" s="56"/>
    </row>
    <row r="67" spans="1:19" ht="15.75" customHeight="1">
      <c r="A67" s="1"/>
      <c r="C67" s="1" t="s">
        <v>20</v>
      </c>
      <c r="D67" s="1"/>
      <c r="E67" s="11">
        <f>IF($G$27=1,$W$66,IF($G$27=2,$Z$66,IF($G$27=3,$AB$66)))</f>
        <v>0.92</v>
      </c>
      <c r="F67" s="11" t="s">
        <v>60</v>
      </c>
      <c r="G67" s="27">
        <f>ROUND(+$M$60,3)</f>
        <v>0.8</v>
      </c>
      <c r="H67" s="11" t="s">
        <v>60</v>
      </c>
      <c r="I67" s="15">
        <v>1</v>
      </c>
      <c r="J67" s="16"/>
      <c r="K67" s="1" t="s">
        <v>61</v>
      </c>
      <c r="L67" s="1"/>
      <c r="M67" s="26">
        <f>ROUND(+E67*G67*I67,3)</f>
        <v>0.736</v>
      </c>
      <c r="N67" s="1"/>
      <c r="O67" s="1"/>
      <c r="P67" s="1"/>
      <c r="Q67" s="1"/>
      <c r="R67" s="1"/>
      <c r="S67" s="1"/>
    </row>
    <row r="68" spans="1:1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customHeight="1">
      <c r="A70" s="1" t="s">
        <v>91</v>
      </c>
      <c r="B70" s="1" t="s">
        <v>21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customHeight="1">
      <c r="A72" s="1"/>
      <c r="C72" s="1" t="s">
        <v>62</v>
      </c>
      <c r="D72" s="1"/>
      <c r="E72" s="1" t="s">
        <v>22</v>
      </c>
      <c r="F72" s="1"/>
      <c r="G72" s="1" t="s">
        <v>63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customHeight="1">
      <c r="A73" s="1"/>
      <c r="C73" s="1" t="s">
        <v>64</v>
      </c>
      <c r="D73" s="1"/>
      <c r="E73" s="1" t="s">
        <v>65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customHeight="1">
      <c r="A74" s="1"/>
      <c r="C74" s="1" t="s">
        <v>66</v>
      </c>
      <c r="D74" s="1"/>
      <c r="E74" s="1" t="s">
        <v>67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customHeight="1">
      <c r="A75" s="1"/>
      <c r="C75" s="1" t="s">
        <v>68</v>
      </c>
      <c r="D75" s="1"/>
      <c r="E75" s="1" t="s">
        <v>23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22" ht="15.75" customHeight="1">
      <c r="A76" s="1"/>
      <c r="C76" s="1" t="s">
        <v>69</v>
      </c>
      <c r="D76" s="1"/>
      <c r="E76" s="1" t="s">
        <v>24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2"/>
      <c r="R76" s="1"/>
      <c r="S76" s="1"/>
      <c r="V76" s="1"/>
    </row>
    <row r="77" spans="1:22" ht="15.75" customHeight="1">
      <c r="A77" s="1"/>
      <c r="C77" s="1" t="s">
        <v>70</v>
      </c>
      <c r="D77" s="1"/>
      <c r="E77" s="1" t="s">
        <v>103</v>
      </c>
      <c r="F77" s="1"/>
      <c r="G77" s="1"/>
      <c r="H77" s="1"/>
      <c r="I77" s="31"/>
      <c r="J77" s="1"/>
      <c r="K77" s="1"/>
      <c r="L77" s="1"/>
      <c r="M77" s="1"/>
      <c r="N77" s="1"/>
      <c r="O77" s="1"/>
      <c r="P77" s="1"/>
      <c r="Q77" s="11"/>
      <c r="R77" s="1"/>
      <c r="S77" s="1"/>
      <c r="V77" s="1"/>
    </row>
    <row r="78" spans="1:22" ht="15.75" customHeight="1">
      <c r="A78" s="1"/>
      <c r="C78" s="1"/>
      <c r="D78" s="1"/>
      <c r="E78" s="1"/>
      <c r="F78" s="1"/>
      <c r="G78" s="1" t="s">
        <v>104</v>
      </c>
      <c r="H78" s="1"/>
      <c r="I78" s="31"/>
      <c r="J78" s="1"/>
      <c r="K78" s="1"/>
      <c r="L78" s="1"/>
      <c r="M78" s="1"/>
      <c r="N78" s="1"/>
      <c r="O78" s="1"/>
      <c r="P78" s="1"/>
      <c r="Q78" s="11"/>
      <c r="R78" s="1"/>
      <c r="S78" s="1"/>
      <c r="V78" s="1"/>
    </row>
    <row r="79" spans="1:22" ht="15.75" customHeight="1">
      <c r="A79" s="1"/>
      <c r="C79" s="1" t="s">
        <v>71</v>
      </c>
      <c r="D79" s="1"/>
      <c r="E79" s="1" t="s">
        <v>25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32"/>
      <c r="R79" s="1"/>
      <c r="S79" s="1"/>
      <c r="V79" s="1"/>
    </row>
    <row r="80" spans="1:22" ht="15.75" customHeight="1">
      <c r="A80" s="1"/>
      <c r="C80" s="1"/>
      <c r="D80" s="1"/>
      <c r="E80" s="1"/>
      <c r="F80" s="1"/>
      <c r="G80" s="1" t="s">
        <v>115</v>
      </c>
      <c r="H80" s="1"/>
      <c r="I80" s="1"/>
      <c r="J80" s="1"/>
      <c r="K80" s="1"/>
      <c r="L80" s="1"/>
      <c r="M80" s="1"/>
      <c r="N80" s="1"/>
      <c r="O80" s="1"/>
      <c r="P80" s="1"/>
      <c r="Q80" s="32"/>
      <c r="R80" s="1"/>
      <c r="S80" s="1"/>
      <c r="V80" s="1"/>
    </row>
    <row r="81" spans="1:19" ht="15.75" customHeight="1">
      <c r="A81" s="1"/>
      <c r="C81" s="1" t="s">
        <v>72</v>
      </c>
      <c r="D81" s="1"/>
      <c r="E81" s="1" t="s">
        <v>26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customHeight="1">
      <c r="A83" s="1"/>
      <c r="B83" s="233" t="s">
        <v>19</v>
      </c>
      <c r="C83" s="233"/>
      <c r="D83" s="233"/>
      <c r="E83" s="17" t="s">
        <v>73</v>
      </c>
      <c r="F83" s="17"/>
      <c r="G83" s="17" t="s">
        <v>74</v>
      </c>
      <c r="H83" s="17"/>
      <c r="I83" s="17" t="s">
        <v>75</v>
      </c>
      <c r="J83" s="17"/>
      <c r="K83" s="17" t="s">
        <v>76</v>
      </c>
      <c r="L83" s="17"/>
      <c r="M83" s="17" t="s">
        <v>77</v>
      </c>
      <c r="N83" s="17"/>
      <c r="O83" s="17" t="s">
        <v>78</v>
      </c>
      <c r="P83" s="17"/>
      <c r="Q83" s="17" t="s">
        <v>79</v>
      </c>
      <c r="R83" s="33" t="s">
        <v>56</v>
      </c>
      <c r="S83" s="17" t="s">
        <v>80</v>
      </c>
    </row>
    <row r="84" spans="1:19" ht="15.75" customHeight="1">
      <c r="A84" s="1"/>
      <c r="B84" s="233" t="s">
        <v>7</v>
      </c>
      <c r="C84" s="233"/>
      <c r="D84" s="233"/>
      <c r="E84" s="122">
        <f>G28</f>
        <v>39.75</v>
      </c>
      <c r="F84" s="17" t="s">
        <v>130</v>
      </c>
      <c r="G84" s="19">
        <f>M66</f>
        <v>0.562</v>
      </c>
      <c r="H84" s="17" t="s">
        <v>131</v>
      </c>
      <c r="I84" s="76">
        <f>VLOOKUP($Q$28,$V$27:$W$28,2,FALSE)</f>
        <v>0</v>
      </c>
      <c r="J84" s="17" t="s">
        <v>132</v>
      </c>
      <c r="K84" s="20">
        <v>1</v>
      </c>
      <c r="L84" s="17" t="s">
        <v>58</v>
      </c>
      <c r="M84" s="20">
        <f>+Q31</f>
        <v>1</v>
      </c>
      <c r="N84" s="17" t="s">
        <v>58</v>
      </c>
      <c r="O84" s="123">
        <v>1</v>
      </c>
      <c r="P84" s="17" t="s">
        <v>58</v>
      </c>
      <c r="Q84" s="20">
        <f>IF(B28=1,1,1.2)</f>
        <v>1</v>
      </c>
      <c r="R84" s="33" t="s">
        <v>56</v>
      </c>
      <c r="S84" s="21">
        <f>+E84*(G84+I84)*K84*M84*O84*Q84</f>
        <v>22.3395</v>
      </c>
    </row>
    <row r="85" spans="1:22" ht="15.75" customHeight="1">
      <c r="A85" s="1"/>
      <c r="B85" s="233" t="s">
        <v>20</v>
      </c>
      <c r="C85" s="233"/>
      <c r="D85" s="233"/>
      <c r="E85" s="21">
        <f>G29</f>
        <v>59.62</v>
      </c>
      <c r="F85" s="17" t="s">
        <v>130</v>
      </c>
      <c r="G85" s="19">
        <f>M67</f>
        <v>0.736</v>
      </c>
      <c r="H85" s="17" t="s">
        <v>131</v>
      </c>
      <c r="I85" s="76">
        <f>VLOOKUP($Q$28,$V$27:$W$28,2,FALSE)</f>
        <v>0</v>
      </c>
      <c r="J85" s="17" t="s">
        <v>132</v>
      </c>
      <c r="K85" s="20">
        <v>1</v>
      </c>
      <c r="L85" s="17" t="s">
        <v>60</v>
      </c>
      <c r="M85" s="20">
        <f>+Q31</f>
        <v>1</v>
      </c>
      <c r="N85" s="17" t="s">
        <v>60</v>
      </c>
      <c r="O85" s="122" t="str">
        <f>IF(M28&lt;4,"1.3",IF(M28&lt;6,"1.15",IF(6&lt;=M28,"1.0")))</f>
        <v>1.15</v>
      </c>
      <c r="P85" s="17" t="s">
        <v>60</v>
      </c>
      <c r="Q85" s="20">
        <f>IF(B28=1,1,1.2)</f>
        <v>1</v>
      </c>
      <c r="R85" s="33" t="s">
        <v>61</v>
      </c>
      <c r="S85" s="21">
        <f>+E85*(G85+I85)*K85*M85*O85*Q85</f>
        <v>50.46236799999999</v>
      </c>
      <c r="V85" s="163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61" t="s">
        <v>206</v>
      </c>
      <c r="P86" s="1"/>
      <c r="Q86" s="1"/>
      <c r="R86" s="1"/>
      <c r="S86" s="162">
        <f>ROUND(S84/E84/0.2/AC86,2)</f>
        <v>2.25</v>
      </c>
      <c r="V86" t="s">
        <v>209</v>
      </c>
      <c r="AB86" s="164" t="s">
        <v>208</v>
      </c>
      <c r="AC86" s="165">
        <f>ROUND(1+(1/SQRT(S84/S85)-(S84/S85))*0.234,3)</f>
        <v>1.248</v>
      </c>
    </row>
    <row r="87" spans="1:2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61" t="s">
        <v>207</v>
      </c>
      <c r="M87" s="1"/>
      <c r="P87" s="1"/>
      <c r="Q87" s="1"/>
      <c r="R87" s="1"/>
      <c r="S87" s="163">
        <f>ROUND(IF(V87&gt;=2*S86,V87,S86*2.2),2)</f>
        <v>5.22</v>
      </c>
      <c r="V87" s="163">
        <f>ROUND((S85/0.2-(E85-E84)*S86)/E84,2)</f>
        <v>5.22</v>
      </c>
    </row>
    <row r="88" spans="1:19" ht="15.75" customHeight="1">
      <c r="A88" s="1" t="s">
        <v>92</v>
      </c>
      <c r="B88" s="1" t="s">
        <v>211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63"/>
    </row>
    <row r="90" spans="1:19" ht="15.75" customHeight="1">
      <c r="A90" s="1"/>
      <c r="B90" s="195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7"/>
    </row>
    <row r="91" spans="1:19" ht="15.75" customHeight="1">
      <c r="A91" s="1"/>
      <c r="B91" s="198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200"/>
    </row>
    <row r="92" spans="1:29" ht="15.75" customHeight="1">
      <c r="A92" s="1"/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200"/>
      <c r="V92" s="51" t="s">
        <v>19</v>
      </c>
      <c r="W92" s="115" t="s">
        <v>2</v>
      </c>
      <c r="X92" s="56"/>
      <c r="Y92" s="117" t="s">
        <v>3</v>
      </c>
      <c r="Z92" s="74"/>
      <c r="AA92" s="58" t="s">
        <v>4</v>
      </c>
      <c r="AB92" s="57"/>
      <c r="AC92" s="56"/>
    </row>
    <row r="93" spans="1:29" ht="15.75" customHeight="1">
      <c r="A93" s="1"/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200"/>
      <c r="V93" s="51" t="s">
        <v>129</v>
      </c>
      <c r="W93" s="59">
        <v>0.28</v>
      </c>
      <c r="X93" s="52"/>
      <c r="Y93" s="53"/>
      <c r="Z93" s="54">
        <v>0.4</v>
      </c>
      <c r="AA93" s="55"/>
      <c r="AB93" s="53">
        <v>0.64</v>
      </c>
      <c r="AC93" s="56"/>
    </row>
    <row r="94" spans="1:29" ht="15.75" customHeight="1">
      <c r="A94" s="1"/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200"/>
      <c r="X94" s="64"/>
      <c r="Z94" s="64"/>
      <c r="AC94" s="64"/>
    </row>
    <row r="95" spans="1:29" ht="15.75" customHeight="1">
      <c r="A95" s="1"/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200"/>
      <c r="V95" s="51" t="s">
        <v>19</v>
      </c>
      <c r="W95" s="115" t="s">
        <v>2</v>
      </c>
      <c r="X95" s="56"/>
      <c r="Y95" s="117" t="s">
        <v>3</v>
      </c>
      <c r="Z95" s="74"/>
      <c r="AA95" s="58" t="s">
        <v>4</v>
      </c>
      <c r="AB95" s="57"/>
      <c r="AC95" s="56"/>
    </row>
    <row r="96" spans="1:29" ht="15.75" customHeight="1">
      <c r="A96" s="1"/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200"/>
      <c r="V96" s="51"/>
      <c r="W96" s="115"/>
      <c r="X96" s="56"/>
      <c r="Y96" s="117"/>
      <c r="Z96" s="74"/>
      <c r="AA96" s="55"/>
      <c r="AB96" s="74"/>
      <c r="AC96" s="56"/>
    </row>
    <row r="97" spans="1:29" ht="15.75" customHeight="1">
      <c r="A97" s="1"/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200"/>
      <c r="V97" s="51">
        <v>2</v>
      </c>
      <c r="W97" s="59">
        <v>0.28</v>
      </c>
      <c r="X97" s="52"/>
      <c r="Y97" s="53"/>
      <c r="Z97" s="54">
        <v>0.4</v>
      </c>
      <c r="AA97" s="55"/>
      <c r="AB97" s="53">
        <v>0.64</v>
      </c>
      <c r="AC97" s="56"/>
    </row>
    <row r="98" spans="1:29" ht="15.75" customHeight="1">
      <c r="A98" s="1"/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200"/>
      <c r="V98" s="51">
        <v>1</v>
      </c>
      <c r="W98" s="59">
        <v>0.72</v>
      </c>
      <c r="X98" s="52"/>
      <c r="Y98" s="53"/>
      <c r="Z98" s="54">
        <v>0.92</v>
      </c>
      <c r="AA98" s="55"/>
      <c r="AB98" s="53">
        <v>1.22</v>
      </c>
      <c r="AC98" s="56"/>
    </row>
    <row r="99" spans="1:29" ht="15.75" customHeight="1">
      <c r="A99" s="1"/>
      <c r="B99" s="198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200"/>
      <c r="V99" s="63"/>
      <c r="W99" s="124"/>
      <c r="X99" s="65"/>
      <c r="Y99" s="65"/>
      <c r="Z99" s="63"/>
      <c r="AA99" s="65"/>
      <c r="AB99" s="65"/>
      <c r="AC99" s="64"/>
    </row>
    <row r="100" spans="1:19" ht="15.75" customHeight="1">
      <c r="A100" s="1"/>
      <c r="B100" s="201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3"/>
    </row>
    <row r="101" spans="1:1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>
      <c r="A103" s="1" t="s">
        <v>93</v>
      </c>
      <c r="B103" s="1" t="s">
        <v>29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>
      <c r="A105" s="1"/>
      <c r="C105" s="1" t="s">
        <v>186</v>
      </c>
      <c r="D105" s="1"/>
      <c r="E105" s="1" t="s">
        <v>31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>
      <c r="A106" s="1"/>
      <c r="C106" s="1" t="s">
        <v>187</v>
      </c>
      <c r="D106" s="1"/>
      <c r="E106" s="1" t="s">
        <v>32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>
      <c r="A108" s="1"/>
      <c r="B108" s="17" t="s">
        <v>19</v>
      </c>
      <c r="C108" s="7" t="s">
        <v>27</v>
      </c>
      <c r="D108" s="9"/>
      <c r="E108" s="17" t="s">
        <v>188</v>
      </c>
      <c r="F108" s="17"/>
      <c r="G108" s="17" t="s">
        <v>189</v>
      </c>
      <c r="H108" s="18"/>
      <c r="I108" s="17" t="s">
        <v>192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>
      <c r="A109" s="1"/>
      <c r="B109" s="227" t="s">
        <v>30</v>
      </c>
      <c r="C109" s="30" t="s">
        <v>83</v>
      </c>
      <c r="D109" s="9"/>
      <c r="E109" s="21">
        <f>+K50</f>
        <v>21.33</v>
      </c>
      <c r="F109" s="17" t="s">
        <v>84</v>
      </c>
      <c r="G109" s="22">
        <f>O50</f>
        <v>2.45</v>
      </c>
      <c r="H109" s="17" t="s">
        <v>85</v>
      </c>
      <c r="I109" s="22">
        <f>+E109+G109</f>
        <v>23.779999999999998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>
      <c r="A110" s="1"/>
      <c r="B110" s="228"/>
      <c r="C110" s="30" t="s">
        <v>86</v>
      </c>
      <c r="D110" s="9"/>
      <c r="E110" s="21">
        <f>+K54</f>
        <v>13.75</v>
      </c>
      <c r="F110" s="17" t="s">
        <v>84</v>
      </c>
      <c r="G110" s="22">
        <f>O54</f>
        <v>3.9899999999999998</v>
      </c>
      <c r="H110" s="17" t="s">
        <v>85</v>
      </c>
      <c r="I110" s="22">
        <f>+E110+G110</f>
        <v>17.74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>
      <c r="A111" s="1"/>
      <c r="B111" s="227" t="s">
        <v>20</v>
      </c>
      <c r="C111" s="30" t="s">
        <v>81</v>
      </c>
      <c r="D111" s="9"/>
      <c r="E111" s="21">
        <f>+K42</f>
        <v>42.379999999999995</v>
      </c>
      <c r="F111" s="17" t="s">
        <v>87</v>
      </c>
      <c r="G111" s="22">
        <f>O42</f>
        <v>7.17</v>
      </c>
      <c r="H111" s="17" t="s">
        <v>88</v>
      </c>
      <c r="I111" s="22">
        <f>+E111+G111</f>
        <v>49.55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>
      <c r="A112" s="1"/>
      <c r="B112" s="228"/>
      <c r="C112" s="30" t="s">
        <v>82</v>
      </c>
      <c r="D112" s="9"/>
      <c r="E112" s="21">
        <f>+K46</f>
        <v>31.49</v>
      </c>
      <c r="F112" s="17" t="s">
        <v>87</v>
      </c>
      <c r="G112" s="22">
        <f>O46</f>
        <v>5.13</v>
      </c>
      <c r="H112" s="17" t="s">
        <v>88</v>
      </c>
      <c r="I112" s="22">
        <f>+E112+G112</f>
        <v>36.62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>
      <c r="A115" s="1" t="s">
        <v>94</v>
      </c>
      <c r="B115" s="1" t="s">
        <v>203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>
      <c r="A119" s="1"/>
      <c r="C119" s="1" t="s">
        <v>194</v>
      </c>
      <c r="D119" s="1"/>
      <c r="E119" s="1" t="s">
        <v>36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>
      <c r="A122" s="1"/>
      <c r="C122" s="1" t="s">
        <v>205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22" ht="15.75" customHeight="1">
      <c r="A123" s="1"/>
      <c r="B123" s="1"/>
      <c r="C123" s="1"/>
      <c r="D123" s="1"/>
      <c r="E123" s="1"/>
      <c r="F123" s="1"/>
      <c r="G123" s="1"/>
      <c r="H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V123" s="41" t="s">
        <v>163</v>
      </c>
    </row>
    <row r="124" spans="1:19" ht="15.75" customHeight="1">
      <c r="A124" s="1"/>
      <c r="B124" s="17" t="s">
        <v>19</v>
      </c>
      <c r="C124" s="18" t="s">
        <v>27</v>
      </c>
      <c r="D124" s="18"/>
      <c r="E124" s="17"/>
      <c r="F124" s="3"/>
      <c r="G124" s="9"/>
      <c r="H124" s="160"/>
      <c r="I124" s="157"/>
      <c r="J124" s="160"/>
      <c r="K124" s="157"/>
      <c r="L124" s="221"/>
      <c r="M124" s="223"/>
      <c r="N124" s="221" t="s">
        <v>195</v>
      </c>
      <c r="O124" s="248"/>
      <c r="P124" s="1"/>
      <c r="Q124" s="1"/>
      <c r="R124" s="1"/>
      <c r="S124" s="1"/>
    </row>
    <row r="125" spans="1:22" ht="15.75" customHeight="1">
      <c r="A125" s="1"/>
      <c r="B125" s="18"/>
      <c r="C125" s="18"/>
      <c r="D125" s="18"/>
      <c r="E125" s="18"/>
      <c r="F125" s="7"/>
      <c r="G125" s="6"/>
      <c r="H125" s="160"/>
      <c r="I125" s="157"/>
      <c r="J125" s="160"/>
      <c r="K125" s="157"/>
      <c r="L125" s="7"/>
      <c r="M125" s="9"/>
      <c r="N125" s="7"/>
      <c r="O125" s="80"/>
      <c r="P125" s="1"/>
      <c r="Q125" s="1"/>
      <c r="R125" s="1"/>
      <c r="S125" s="1"/>
      <c r="V125" s="41" t="s">
        <v>210</v>
      </c>
    </row>
    <row r="126" spans="1:22" ht="15.75" customHeight="1">
      <c r="A126" s="1"/>
      <c r="B126" s="224" t="s">
        <v>30</v>
      </c>
      <c r="C126" s="227" t="s">
        <v>83</v>
      </c>
      <c r="D126" s="43"/>
      <c r="F126" s="44"/>
      <c r="G126" s="177"/>
      <c r="H126" s="178"/>
      <c r="I126" s="179"/>
      <c r="J126" s="180"/>
      <c r="K126" s="181"/>
      <c r="L126" s="78"/>
      <c r="M126" s="182"/>
      <c r="N126" s="28"/>
      <c r="O126" s="208">
        <v>1</v>
      </c>
      <c r="P126" s="1"/>
      <c r="Q126" s="24"/>
      <c r="R126" s="1"/>
      <c r="S126" s="1"/>
      <c r="V126" s="36" t="s">
        <v>136</v>
      </c>
    </row>
    <row r="127" spans="1:22" ht="15.75" customHeight="1" thickBot="1">
      <c r="A127" s="1"/>
      <c r="B127" s="224"/>
      <c r="C127" s="229"/>
      <c r="D127" s="183"/>
      <c r="E127" s="184"/>
      <c r="F127" s="185"/>
      <c r="G127" s="186"/>
      <c r="H127" s="187"/>
      <c r="I127" s="188"/>
      <c r="J127" s="189"/>
      <c r="K127" s="190"/>
      <c r="L127" s="82"/>
      <c r="M127" s="191"/>
      <c r="N127" s="29"/>
      <c r="O127" s="209"/>
      <c r="P127" s="1"/>
      <c r="Q127" s="1"/>
      <c r="R127" s="1"/>
      <c r="S127" s="1"/>
      <c r="V127" s="36"/>
    </row>
    <row r="128" spans="1:28" ht="15.75" customHeight="1">
      <c r="A128" s="1"/>
      <c r="B128" s="224"/>
      <c r="C128" s="227" t="s">
        <v>86</v>
      </c>
      <c r="E128" s="192"/>
      <c r="F128" s="193"/>
      <c r="G128" s="194"/>
      <c r="H128" s="178"/>
      <c r="I128" s="179"/>
      <c r="J128" s="180"/>
      <c r="K128" s="181"/>
      <c r="L128" s="78"/>
      <c r="M128" s="182"/>
      <c r="N128" s="219"/>
      <c r="O128" s="208">
        <v>0.848</v>
      </c>
      <c r="P128" s="1"/>
      <c r="Q128" s="1"/>
      <c r="R128" s="1"/>
      <c r="S128" s="1"/>
      <c r="V128" s="151"/>
      <c r="W128" s="148"/>
      <c r="X128" s="225"/>
      <c r="Y128" s="204"/>
      <c r="Z128" s="204"/>
      <c r="AA128" s="204"/>
      <c r="AB128" s="206"/>
    </row>
    <row r="129" spans="1:28" ht="15.75" customHeight="1" thickBot="1">
      <c r="A129" s="1"/>
      <c r="B129" s="224"/>
      <c r="C129" s="229"/>
      <c r="D129" s="81"/>
      <c r="E129" s="184"/>
      <c r="F129" s="185"/>
      <c r="G129" s="186"/>
      <c r="H129" s="187"/>
      <c r="I129" s="188"/>
      <c r="J129" s="189"/>
      <c r="K129" s="190"/>
      <c r="L129" s="82"/>
      <c r="M129" s="191"/>
      <c r="N129" s="220"/>
      <c r="O129" s="209"/>
      <c r="P129" s="1"/>
      <c r="Q129" s="1"/>
      <c r="R129" s="1"/>
      <c r="S129" s="1"/>
      <c r="V129" s="149"/>
      <c r="W129" s="152"/>
      <c r="X129" s="226"/>
      <c r="Y129" s="205"/>
      <c r="Z129" s="205"/>
      <c r="AA129" s="205"/>
      <c r="AB129" s="207"/>
    </row>
    <row r="130" spans="1:28" ht="15.75" customHeight="1">
      <c r="A130" s="1"/>
      <c r="B130" s="224" t="s">
        <v>20</v>
      </c>
      <c r="C130" s="227" t="s">
        <v>81</v>
      </c>
      <c r="D130" s="43"/>
      <c r="E130" s="192"/>
      <c r="F130" s="193"/>
      <c r="G130" s="194"/>
      <c r="H130" s="178"/>
      <c r="I130" s="179"/>
      <c r="J130" s="180"/>
      <c r="K130" s="181"/>
      <c r="L130" s="78"/>
      <c r="M130" s="182"/>
      <c r="N130" s="219"/>
      <c r="O130" s="208">
        <v>0.782</v>
      </c>
      <c r="P130" s="1"/>
      <c r="Q130" s="1"/>
      <c r="R130" s="1"/>
      <c r="S130" s="1"/>
      <c r="V130" s="150"/>
      <c r="W130" s="136"/>
      <c r="X130" s="101"/>
      <c r="Y130" s="101"/>
      <c r="Z130" s="101"/>
      <c r="AA130" s="140"/>
      <c r="AB130" s="146"/>
    </row>
    <row r="131" spans="1:28" ht="15.75" customHeight="1">
      <c r="A131" s="1"/>
      <c r="B131" s="224"/>
      <c r="C131" s="229"/>
      <c r="D131" s="81"/>
      <c r="E131" s="184"/>
      <c r="F131" s="185"/>
      <c r="G131" s="186"/>
      <c r="H131" s="187"/>
      <c r="I131" s="188"/>
      <c r="J131" s="189"/>
      <c r="K131" s="190"/>
      <c r="L131" s="82"/>
      <c r="M131" s="191"/>
      <c r="N131" s="220"/>
      <c r="O131" s="209"/>
      <c r="P131" s="1"/>
      <c r="Q131" s="1"/>
      <c r="R131" s="1"/>
      <c r="S131" s="1"/>
      <c r="V131" s="93"/>
      <c r="W131" s="100"/>
      <c r="X131" s="96"/>
      <c r="Y131" s="96"/>
      <c r="Z131" s="96"/>
      <c r="AA131" s="141"/>
      <c r="AB131" s="97"/>
    </row>
    <row r="132" spans="1:28" ht="15.75" customHeight="1" thickBot="1">
      <c r="A132" s="1"/>
      <c r="B132" s="224"/>
      <c r="C132" s="227" t="s">
        <v>82</v>
      </c>
      <c r="D132" s="43"/>
      <c r="E132" s="192"/>
      <c r="F132" s="193"/>
      <c r="G132" s="194"/>
      <c r="H132" s="178"/>
      <c r="I132" s="179"/>
      <c r="J132" s="180"/>
      <c r="K132" s="181"/>
      <c r="L132" s="78"/>
      <c r="M132" s="182"/>
      <c r="N132" s="219"/>
      <c r="O132" s="208">
        <v>1</v>
      </c>
      <c r="P132" s="1"/>
      <c r="Q132" s="1"/>
      <c r="R132" s="1"/>
      <c r="S132" s="1"/>
      <c r="V132" s="94"/>
      <c r="W132" s="95"/>
      <c r="X132" s="98"/>
      <c r="Y132" s="98"/>
      <c r="Z132" s="98"/>
      <c r="AA132" s="142"/>
      <c r="AB132" s="147"/>
    </row>
    <row r="133" spans="1:28" ht="15.75" customHeight="1">
      <c r="A133" s="1"/>
      <c r="B133" s="224"/>
      <c r="C133" s="229"/>
      <c r="D133" s="81"/>
      <c r="E133" s="184"/>
      <c r="F133" s="185"/>
      <c r="G133" s="186"/>
      <c r="H133" s="187"/>
      <c r="I133" s="188"/>
      <c r="J133" s="189"/>
      <c r="K133" s="190"/>
      <c r="L133" s="82"/>
      <c r="M133" s="191"/>
      <c r="N133" s="220"/>
      <c r="O133" s="209"/>
      <c r="P133" s="1"/>
      <c r="Q133" s="1"/>
      <c r="R133" s="1"/>
      <c r="S133" s="1"/>
      <c r="V133" s="93"/>
      <c r="W133" s="100"/>
      <c r="X133" s="101"/>
      <c r="Y133" s="101"/>
      <c r="Z133" s="101"/>
      <c r="AA133" s="140"/>
      <c r="AB133" s="146"/>
    </row>
    <row r="134" spans="1:2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V134" s="93"/>
      <c r="W134" s="92"/>
      <c r="X134" s="96"/>
      <c r="Y134" s="96"/>
      <c r="Z134" s="96"/>
      <c r="AA134" s="141"/>
      <c r="AB134" s="97"/>
    </row>
    <row r="135" spans="1:28" ht="15.75" customHeight="1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V135" s="94"/>
      <c r="W135" s="95"/>
      <c r="X135" s="98"/>
      <c r="Y135" s="98"/>
      <c r="Z135" s="98"/>
      <c r="AA135" s="142"/>
      <c r="AB135" s="147"/>
    </row>
    <row r="136" spans="1:28" ht="15.75" customHeight="1">
      <c r="A136" s="1" t="s">
        <v>95</v>
      </c>
      <c r="B136" s="1" t="s">
        <v>34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V136" s="93"/>
      <c r="W136" s="100"/>
      <c r="X136" s="101"/>
      <c r="Y136" s="101"/>
      <c r="Z136" s="101"/>
      <c r="AA136" s="140"/>
      <c r="AB136" s="146"/>
    </row>
    <row r="137" spans="1:2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V137" s="93"/>
      <c r="W137" s="92"/>
      <c r="X137" s="96"/>
      <c r="Y137" s="96"/>
      <c r="Z137" s="96"/>
      <c r="AA137" s="141"/>
      <c r="AB137" s="97"/>
    </row>
    <row r="138" spans="1:28" ht="15.75" customHeight="1" thickBot="1">
      <c r="A138" s="1"/>
      <c r="C138" s="1" t="s">
        <v>193</v>
      </c>
      <c r="D138" s="1" t="s">
        <v>38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V138" s="94"/>
      <c r="W138" s="95"/>
      <c r="X138" s="98"/>
      <c r="Y138" s="98"/>
      <c r="Z138" s="98"/>
      <c r="AA138" s="142"/>
      <c r="AB138" s="147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V139" s="93"/>
      <c r="W139" s="100"/>
      <c r="X139" s="101"/>
      <c r="Y139" s="101"/>
      <c r="Z139" s="101"/>
      <c r="AA139" s="140"/>
      <c r="AB139" s="146"/>
    </row>
    <row r="140" spans="1:28" ht="15.75" customHeight="1">
      <c r="A140" s="1"/>
      <c r="B140" s="43" t="s">
        <v>19</v>
      </c>
      <c r="C140" s="241" t="s">
        <v>27</v>
      </c>
      <c r="D140" s="242"/>
      <c r="E140" s="43" t="s">
        <v>35</v>
      </c>
      <c r="F140" s="234" t="s">
        <v>37</v>
      </c>
      <c r="G140" s="234"/>
      <c r="H140" s="234"/>
      <c r="I140" s="77" t="s">
        <v>38</v>
      </c>
      <c r="J140" s="78"/>
      <c r="K140" s="79" t="s">
        <v>39</v>
      </c>
      <c r="L140" s="79"/>
      <c r="M140" s="80"/>
      <c r="N140" s="234" t="s">
        <v>33</v>
      </c>
      <c r="O140" s="234"/>
      <c r="P140" s="77"/>
      <c r="Q140" s="43" t="s">
        <v>40</v>
      </c>
      <c r="R140" s="77"/>
      <c r="S140" s="1"/>
      <c r="V140" s="93"/>
      <c r="W140" s="92"/>
      <c r="X140" s="96"/>
      <c r="Y140" s="96"/>
      <c r="Z140" s="96"/>
      <c r="AA140" s="141"/>
      <c r="AB140" s="97"/>
    </row>
    <row r="141" spans="1:28" ht="15.75" customHeight="1" thickBot="1">
      <c r="A141" s="1"/>
      <c r="B141" s="81"/>
      <c r="C141" s="82"/>
      <c r="D141" s="83"/>
      <c r="E141" s="81" t="s">
        <v>196</v>
      </c>
      <c r="F141" s="235" t="s">
        <v>197</v>
      </c>
      <c r="G141" s="238"/>
      <c r="H141" s="236"/>
      <c r="I141" s="81" t="s">
        <v>198</v>
      </c>
      <c r="J141" s="82"/>
      <c r="K141" s="154" t="s">
        <v>199</v>
      </c>
      <c r="L141" s="154"/>
      <c r="M141" s="83"/>
      <c r="N141" s="235" t="s">
        <v>133</v>
      </c>
      <c r="O141" s="236"/>
      <c r="P141" s="235" t="s">
        <v>200</v>
      </c>
      <c r="Q141" s="238"/>
      <c r="R141" s="236"/>
      <c r="S141" s="1"/>
      <c r="V141" s="94"/>
      <c r="W141" s="95"/>
      <c r="X141" s="98"/>
      <c r="Y141" s="98"/>
      <c r="Z141" s="98"/>
      <c r="AA141" s="142"/>
      <c r="AB141" s="147"/>
    </row>
    <row r="142" spans="1:28" ht="15.75" customHeight="1">
      <c r="A142" s="1"/>
      <c r="B142" s="224" t="s">
        <v>30</v>
      </c>
      <c r="C142" s="221" t="s">
        <v>83</v>
      </c>
      <c r="D142" s="218"/>
      <c r="E142" s="22">
        <f>+I109</f>
        <v>23.779999999999998</v>
      </c>
      <c r="F142" s="7"/>
      <c r="G142" s="23">
        <f>+O126</f>
        <v>1</v>
      </c>
      <c r="H142" s="9"/>
      <c r="I142" s="17">
        <f>+$Q$39</f>
        <v>0.95</v>
      </c>
      <c r="J142" s="7"/>
      <c r="K142" s="231">
        <f>+E142*G142*I142</f>
        <v>22.590999999999998</v>
      </c>
      <c r="L142" s="231"/>
      <c r="M142" s="9"/>
      <c r="N142" s="237">
        <f>+S84</f>
        <v>22.3395</v>
      </c>
      <c r="O142" s="233"/>
      <c r="P142" s="7"/>
      <c r="Q142" s="232">
        <f>ROUND(+K142/N142,2)</f>
        <v>1.01</v>
      </c>
      <c r="R142" s="233"/>
      <c r="S142" s="1"/>
      <c r="U142" s="64"/>
      <c r="V142" s="133"/>
      <c r="W142" s="100"/>
      <c r="X142" s="137"/>
      <c r="Y142" s="137"/>
      <c r="Z142" s="137"/>
      <c r="AA142" s="143"/>
      <c r="AB142" s="146"/>
    </row>
    <row r="143" spans="1:28" ht="15.75" customHeight="1">
      <c r="A143" s="1"/>
      <c r="B143" s="224"/>
      <c r="C143" s="221" t="s">
        <v>86</v>
      </c>
      <c r="D143" s="218"/>
      <c r="E143" s="22">
        <f>+I110</f>
        <v>17.74</v>
      </c>
      <c r="F143" s="7"/>
      <c r="G143" s="23">
        <f>+O128</f>
        <v>0.848</v>
      </c>
      <c r="H143" s="9"/>
      <c r="I143" s="17">
        <f>+$Q$39</f>
        <v>0.95</v>
      </c>
      <c r="J143" s="7"/>
      <c r="K143" s="231">
        <f>+E143*G143*I143</f>
        <v>14.291343999999999</v>
      </c>
      <c r="L143" s="231"/>
      <c r="M143" s="9"/>
      <c r="N143" s="237">
        <f>+S84</f>
        <v>22.3395</v>
      </c>
      <c r="O143" s="233"/>
      <c r="P143" s="7"/>
      <c r="Q143" s="232">
        <f>ROUND(+K143/N143,2)</f>
        <v>0.64</v>
      </c>
      <c r="R143" s="233"/>
      <c r="S143" s="1"/>
      <c r="V143" s="134"/>
      <c r="W143" s="92"/>
      <c r="X143" s="138"/>
      <c r="Y143" s="138"/>
      <c r="Z143" s="138"/>
      <c r="AA143" s="144"/>
      <c r="AB143" s="97"/>
    </row>
    <row r="144" spans="1:28" ht="15.75" customHeight="1" thickBot="1">
      <c r="A144" s="1"/>
      <c r="B144" s="224" t="s">
        <v>20</v>
      </c>
      <c r="C144" s="221" t="s">
        <v>81</v>
      </c>
      <c r="D144" s="218"/>
      <c r="E144" s="22">
        <f>+I111</f>
        <v>49.55</v>
      </c>
      <c r="F144" s="7"/>
      <c r="G144" s="23">
        <f>+O130</f>
        <v>0.782</v>
      </c>
      <c r="H144" s="9"/>
      <c r="I144" s="17">
        <f>+$Q$39</f>
        <v>0.95</v>
      </c>
      <c r="J144" s="7"/>
      <c r="K144" s="231">
        <f>+E144*G144*I144</f>
        <v>36.810695</v>
      </c>
      <c r="L144" s="231"/>
      <c r="M144" s="9"/>
      <c r="N144" s="237">
        <f>+S85</f>
        <v>50.46236799999999</v>
      </c>
      <c r="O144" s="233"/>
      <c r="P144" s="7"/>
      <c r="Q144" s="232">
        <f>ROUND(IF(B28=1,+K144/N144,0),2)</f>
        <v>0.73</v>
      </c>
      <c r="R144" s="233"/>
      <c r="S144" s="1"/>
      <c r="V144" s="135"/>
      <c r="W144" s="95"/>
      <c r="X144" s="139"/>
      <c r="Y144" s="139"/>
      <c r="Z144" s="139"/>
      <c r="AA144" s="145"/>
      <c r="AB144" s="99"/>
    </row>
    <row r="145" spans="1:19" ht="15.75" customHeight="1">
      <c r="A145" s="1"/>
      <c r="B145" s="224"/>
      <c r="C145" s="221" t="s">
        <v>82</v>
      </c>
      <c r="D145" s="218"/>
      <c r="E145" s="22">
        <f>+I112</f>
        <v>36.62</v>
      </c>
      <c r="F145" s="7"/>
      <c r="G145" s="23">
        <f>+O132</f>
        <v>1</v>
      </c>
      <c r="H145" s="9"/>
      <c r="I145" s="17">
        <f>+$Q$39</f>
        <v>0.95</v>
      </c>
      <c r="J145" s="7"/>
      <c r="K145" s="231">
        <f>+E145*G145*I145</f>
        <v>34.788999999999994</v>
      </c>
      <c r="L145" s="231"/>
      <c r="M145" s="9"/>
      <c r="N145" s="237">
        <f>+S85</f>
        <v>50.46236799999999</v>
      </c>
      <c r="O145" s="233"/>
      <c r="P145" s="7"/>
      <c r="Q145" s="232">
        <f>ROUND(IF(B28=1,+K145/N145,0),2)</f>
        <v>0.69</v>
      </c>
      <c r="R145" s="233"/>
      <c r="S145" s="1"/>
    </row>
    <row r="146" spans="1:22" ht="15.75" customHeight="1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V146" t="s">
        <v>175</v>
      </c>
    </row>
    <row r="147" spans="1:26" ht="15.75" customHeight="1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W147" s="104" t="s">
        <v>137</v>
      </c>
      <c r="X147" s="111" t="s">
        <v>141</v>
      </c>
      <c r="Y147" s="112"/>
      <c r="Z147" s="113" t="s">
        <v>142</v>
      </c>
    </row>
    <row r="148" spans="1:26" ht="15.75" customHeight="1">
      <c r="A148" s="1" t="s">
        <v>96</v>
      </c>
      <c r="B148" s="1" t="s">
        <v>41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W148" s="105" t="s">
        <v>138</v>
      </c>
      <c r="X148" s="110" t="s">
        <v>145</v>
      </c>
      <c r="Y148" s="66"/>
      <c r="Z148" s="102" t="s">
        <v>172</v>
      </c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7"/>
      <c r="L149" s="1"/>
      <c r="M149" s="1"/>
      <c r="N149" s="1"/>
      <c r="O149" s="1"/>
      <c r="P149" s="1"/>
      <c r="Q149" s="1"/>
      <c r="R149" s="1"/>
      <c r="S149" s="1"/>
      <c r="W149" s="106" t="s">
        <v>139</v>
      </c>
      <c r="X149" s="89" t="s">
        <v>143</v>
      </c>
      <c r="Y149" s="103"/>
      <c r="Z149" s="97" t="s">
        <v>173</v>
      </c>
    </row>
    <row r="150" spans="1:26" ht="15.75" customHeight="1" thickBot="1">
      <c r="A150" s="1"/>
      <c r="B150" s="1" t="s">
        <v>42</v>
      </c>
      <c r="C150" s="1"/>
      <c r="D150" s="1"/>
      <c r="E150" s="1"/>
      <c r="F150" s="1"/>
      <c r="G150" s="1"/>
      <c r="H150" s="1"/>
      <c r="I150" s="24">
        <f>IF(B28=1,+MIN(Q142,Q143,Q144,Q145),IF(B28=2,+MIN(Q142,Q143)))</f>
        <v>0.64</v>
      </c>
      <c r="J150" s="1"/>
      <c r="K150" s="38" t="str">
        <f>IF(I150&lt;0.7,"倒壊する可能性が高い",IF(I150&lt;1,"倒壊する可能性がある",IF(I150&lt;1.5,"一応倒壊しない",IF(1.5&lt;=I150,"倒壊しない"))))</f>
        <v>倒壊する可能性が高い</v>
      </c>
      <c r="L150" s="1"/>
      <c r="M150" s="1"/>
      <c r="N150" s="1"/>
      <c r="O150" s="1"/>
      <c r="P150" s="1"/>
      <c r="Q150" s="1"/>
      <c r="R150" s="1"/>
      <c r="S150" s="1"/>
      <c r="W150" s="107" t="s">
        <v>140</v>
      </c>
      <c r="X150" s="108" t="s">
        <v>144</v>
      </c>
      <c r="Y150" s="109"/>
      <c r="Z150" s="99" t="s">
        <v>174</v>
      </c>
    </row>
    <row r="151" ht="13.5">
      <c r="W151" s="114" t="s">
        <v>146</v>
      </c>
    </row>
    <row r="152" ht="13.5">
      <c r="K152" s="37"/>
    </row>
    <row r="153" ht="13.5">
      <c r="K153" s="37"/>
    </row>
  </sheetData>
  <sheetProtection password="EF0B" sheet="1" objects="1" scenarios="1" selectLockedCells="1"/>
  <mergeCells count="82">
    <mergeCell ref="O130:O131"/>
    <mergeCell ref="N124:O124"/>
    <mergeCell ref="H47:H50"/>
    <mergeCell ref="L38:M38"/>
    <mergeCell ref="G39:G46"/>
    <mergeCell ref="G47:G54"/>
    <mergeCell ref="L124:M124"/>
    <mergeCell ref="O128:O129"/>
    <mergeCell ref="N130:N131"/>
    <mergeCell ref="N128:N129"/>
    <mergeCell ref="B6:E6"/>
    <mergeCell ref="I6:L6"/>
    <mergeCell ref="I20:I21"/>
    <mergeCell ref="I15:K15"/>
    <mergeCell ref="F9:H9"/>
    <mergeCell ref="I7:L7"/>
    <mergeCell ref="F7:H7"/>
    <mergeCell ref="F8:H8"/>
    <mergeCell ref="E17:H17"/>
    <mergeCell ref="B8:C9"/>
    <mergeCell ref="I17:L17"/>
    <mergeCell ref="B130:B133"/>
    <mergeCell ref="B109:B110"/>
    <mergeCell ref="E20:G20"/>
    <mergeCell ref="B84:D84"/>
    <mergeCell ref="B85:D85"/>
    <mergeCell ref="B83:D83"/>
    <mergeCell ref="B7:E7"/>
    <mergeCell ref="B17:D17"/>
    <mergeCell ref="B16:D16"/>
    <mergeCell ref="E21:G21"/>
    <mergeCell ref="B20:B21"/>
    <mergeCell ref="B142:B143"/>
    <mergeCell ref="C130:C131"/>
    <mergeCell ref="C132:C133"/>
    <mergeCell ref="C140:D140"/>
    <mergeCell ref="B144:B145"/>
    <mergeCell ref="F140:H140"/>
    <mergeCell ref="F141:H141"/>
    <mergeCell ref="C143:D143"/>
    <mergeCell ref="C144:D144"/>
    <mergeCell ref="H39:H42"/>
    <mergeCell ref="H51:H54"/>
    <mergeCell ref="C145:D145"/>
    <mergeCell ref="C142:D142"/>
    <mergeCell ref="H43:H46"/>
    <mergeCell ref="K144:L144"/>
    <mergeCell ref="K145:L145"/>
    <mergeCell ref="N144:O144"/>
    <mergeCell ref="N145:O145"/>
    <mergeCell ref="Q144:R144"/>
    <mergeCell ref="Q145:R145"/>
    <mergeCell ref="K142:L142"/>
    <mergeCell ref="Q142:R142"/>
    <mergeCell ref="K143:L143"/>
    <mergeCell ref="Q143:R143"/>
    <mergeCell ref="O132:O133"/>
    <mergeCell ref="N140:O140"/>
    <mergeCell ref="N141:O141"/>
    <mergeCell ref="N142:O142"/>
    <mergeCell ref="N143:O143"/>
    <mergeCell ref="P141:R141"/>
    <mergeCell ref="N132:N133"/>
    <mergeCell ref="I9:L9"/>
    <mergeCell ref="B126:B129"/>
    <mergeCell ref="X128:X129"/>
    <mergeCell ref="Y128:Y129"/>
    <mergeCell ref="Z128:Z129"/>
    <mergeCell ref="B111:B112"/>
    <mergeCell ref="C126:C127"/>
    <mergeCell ref="C128:C129"/>
    <mergeCell ref="E16:H16"/>
    <mergeCell ref="AA128:AA129"/>
    <mergeCell ref="AB128:AB129"/>
    <mergeCell ref="O126:O127"/>
    <mergeCell ref="I1:O2"/>
    <mergeCell ref="M6:P6"/>
    <mergeCell ref="M7:P7"/>
    <mergeCell ref="M8:P8"/>
    <mergeCell ref="M9:P9"/>
    <mergeCell ref="I8:L8"/>
    <mergeCell ref="I16:L16"/>
  </mergeCells>
  <printOptions/>
  <pageMargins left="1.11" right="0.32" top="0.69" bottom="0.37" header="0.512" footer="0.512"/>
  <pageSetup horizontalDpi="600" verticalDpi="600" orientation="portrait" paperSize="9" scale="79" r:id="rId1"/>
  <rowBreaks count="2" manualBreakCount="2">
    <brk id="55" max="19" man="1"/>
    <brk id="11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nakafuji</cp:lastModifiedBy>
  <cp:lastPrinted>2016-08-10T02:01:58Z</cp:lastPrinted>
  <dcterms:created xsi:type="dcterms:W3CDTF">2007-06-14T00:58:03Z</dcterms:created>
  <dcterms:modified xsi:type="dcterms:W3CDTF">2017-08-25T13:18:15Z</dcterms:modified>
  <cp:category/>
  <cp:version/>
  <cp:contentType/>
  <cp:contentStatus/>
</cp:coreProperties>
</file>